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70" windowHeight="8085" tabRatio="817" activeTab="0"/>
  </bookViews>
  <sheets>
    <sheet name="GERAL" sheetId="1" r:id="rId1"/>
    <sheet name="1-GER. OBRAS" sheetId="2" r:id="rId2"/>
    <sheet name="2-SERVIÇOS PRELIMINARES" sheetId="3" r:id="rId3"/>
    <sheet name="3-URBANISMO" sheetId="4" r:id="rId4"/>
    <sheet name="4-PAISAGISMO" sheetId="5" r:id="rId5"/>
    <sheet name="CRONOGRAMA" sheetId="6" r:id="rId6"/>
    <sheet name="CURVA ABC" sheetId="7" state="hidden" r:id="rId7"/>
    <sheet name="MEMÓRIA CÁLCULO" sheetId="8" state="hidden" r:id="rId8"/>
    <sheet name="EAP" sheetId="9" state="hidden" r:id="rId9"/>
  </sheets>
  <definedNames>
    <definedName name="_xlnm._FilterDatabase" localSheetId="6" hidden="1">'CURVA ABC'!$B$6:$C$6</definedName>
    <definedName name="_xlnm.Print_Area" localSheetId="2">'2-SERVIÇOS PRELIMINARES'!$A$1:$F$34</definedName>
    <definedName name="_xlnm.Print_Area" localSheetId="3">'3-URBANISMO'!$A$1:$F$36</definedName>
    <definedName name="_xlnm.Print_Area" localSheetId="5">'CRONOGRAMA'!$A$1:$M$26</definedName>
    <definedName name="_xlnm.Print_Area" localSheetId="0">'GERAL'!$A$1:$C$25</definedName>
    <definedName name="Excel_BuiltIn_Print_Area_21">#REF!</definedName>
    <definedName name="_xlnm.Print_Titles" localSheetId="5">'CRONOGRAMA'!$1:$9</definedName>
  </definedNames>
  <calcPr fullCalcOnLoad="1"/>
</workbook>
</file>

<file path=xl/sharedStrings.xml><?xml version="1.0" encoding="utf-8"?>
<sst xmlns="http://schemas.openxmlformats.org/spreadsheetml/2006/main" count="487" uniqueCount="216">
  <si>
    <t>ITEM</t>
  </si>
  <si>
    <t>TOTAL</t>
  </si>
  <si>
    <t>UNIVERSIDADE FEDERAL DE OURO PRETO - UFOP</t>
  </si>
  <si>
    <t>ESPECIFICAÇÃO</t>
  </si>
  <si>
    <t>UNIT</t>
  </si>
  <si>
    <t>QUANT.</t>
  </si>
  <si>
    <t>PREÇO</t>
  </si>
  <si>
    <t>PREÇO TOTAL</t>
  </si>
  <si>
    <t>m²</t>
  </si>
  <si>
    <t>mês</t>
  </si>
  <si>
    <t>m</t>
  </si>
  <si>
    <t>2.1</t>
  </si>
  <si>
    <t>2.2</t>
  </si>
  <si>
    <t>1.1</t>
  </si>
  <si>
    <t>1.2</t>
  </si>
  <si>
    <t>3.1</t>
  </si>
  <si>
    <t>3.2</t>
  </si>
  <si>
    <t>m³</t>
  </si>
  <si>
    <t xml:space="preserve">Demolição manual de meio-fio </t>
  </si>
  <si>
    <t>unid.</t>
  </si>
  <si>
    <t>GERENCIAMENTO DE OBRAS</t>
  </si>
  <si>
    <t>RECONSTRUÇÃO DE CALÇADAS</t>
  </si>
  <si>
    <t>Concretagem de calçada, concreto 20 Mpa espessura 8cm. Executando rebaixo para assentamento de piso tátil. Junta seca a cada 2m</t>
  </si>
  <si>
    <t xml:space="preserve">Materiais e mão de obra para execução dos serviços especificados </t>
  </si>
  <si>
    <t>CAMPUS MORRO DO CRUZEIRO</t>
  </si>
  <si>
    <t xml:space="preserve">TOTAL GERAL </t>
  </si>
  <si>
    <t>NOTAS:</t>
  </si>
  <si>
    <t>OS ITENS DA PLANILHA REFEREM-SE A SERVIÇOS CUJAS COMPOSIÇÕES DE CUSTO INCLUEM O FORNECIMENTO E EXECUÇÃO COMPLETA E TOTAL DOS MESMOS.</t>
  </si>
  <si>
    <t>É INDISPENSÁVEL ANÁLISE CRITERIOSA DOS CADERNOS DE ESPECIFICAÇÕES, ENCARGOS E  PROJETOS PARA QUE SE INCLUA NAS COMPOSIÇÕES DE PREÇOS DOS SERVIÇOS ESPECIFICADOS NA PLANILHA TODOS OS ELEMENTOS NECESSÁRIOS PARA COMPLETA EXECUÇÃO DENTRO DAS NORMAS DE ENGENHARIA, DE SEGURANÇA E GARANTIAS DAS LEIS VIGENTES.</t>
  </si>
  <si>
    <t>TODOS OS SERVIÇOS SECUNDÁRIOS E ACESSÓRIOS, EQUIPAMENTOS, FERRAMENTAS NÃO DISCRIMINADOS, CONSTANTES OU NÃO DOS ANEXOS E QUE SÃO NECESSÁRIOS PARA A EXECUÇÃO COMPLETA DOS SERVIÇOS, OBRAS E INSTALAÇÕES DEVERÃO ESTAR INCLUSOS NOS ITENS DA PLANILHA, DENTRO DE SUAS RESPECTIVAS COMPOSIÇÕES DE PREÇOS E NO VALOR APRESENTADO.</t>
  </si>
  <si>
    <t>TODAS AS COTAÇÕES E COMPOSIÇÕES DE PREÇOS SÃO DE RESPONSABILIDADE DA LICITANTE E INDEPENDENTES DA PLANILHA DE REFERÊNCIA DA UFOP.</t>
  </si>
  <si>
    <t>SERVIÇOS PRELIMINARES TÉCNICOS</t>
  </si>
  <si>
    <t>URBANIZAÇÃO</t>
  </si>
  <si>
    <t xml:space="preserve">CRONOGRAMA FÍSICO FINANCEIRO </t>
  </si>
  <si>
    <t>UNIVERSIDADE FEDERAL DE OURO PRETO - CAMPUS MORRO DO CRUZEIRO</t>
  </si>
  <si>
    <t>DESCRIÇÃO</t>
  </si>
  <si>
    <t>%</t>
  </si>
  <si>
    <t>0-30 DIAS</t>
  </si>
  <si>
    <t>30-60 DIAS</t>
  </si>
  <si>
    <t>60-90 DIAS</t>
  </si>
  <si>
    <t>TOTAL ACUMULADO</t>
  </si>
  <si>
    <t>Ivana Perucci
Divisão de Projetos                                                   PRECAM/UFOP</t>
  </si>
  <si>
    <t>Arq. Edmundo Dantas Gonçalves
Chefe Divisão de Projetos
PRECAM/UFOP</t>
  </si>
  <si>
    <t>PAISAGISMO</t>
  </si>
  <si>
    <t>GERENCIAMENTO DE OBRAS/FISCALIZAÇÃO</t>
  </si>
  <si>
    <t>1.3</t>
  </si>
  <si>
    <t>Encarregado de Obras, regime integral de trabalho</t>
  </si>
  <si>
    <t>UNID</t>
  </si>
  <si>
    <t>ACESSIBILIDADE PISO TÁTIL</t>
  </si>
  <si>
    <t>OBRA: ACESSIBILIDADE PISO TÁTIL</t>
  </si>
  <si>
    <t>SERVIÇO: REFORMA</t>
  </si>
  <si>
    <t>URBANISMO</t>
  </si>
  <si>
    <t>CALÇADAS NOVAS</t>
  </si>
  <si>
    <t>RAMPAS E PISOS ACESSÓRIOS</t>
  </si>
  <si>
    <t>MOBILIÁRIO E SINALIZAÇÃO</t>
  </si>
  <si>
    <t>Construção e manutenção de canteiro de obras, com aluguel de container metálico com dimensões de 2,20x6,20x2,50m (LxCxH), com janela e chapa simples, modelo Escritório, incluso transporte, carga e descarga</t>
  </si>
  <si>
    <t>Construção e manutenção de canteiro de obras, com aluguel de container metálico com dimensões de 2,20x6,20x2,50m (LxCxH), com janela e chapa simples, modelo Sanitário/Vestiário (4 vasos, 1 lavatório, 1 mictório e 4 chuveiros), incluso transporte, carga e descarga</t>
  </si>
  <si>
    <t>Barracão de obra para Refeitório, Almoxarifado e Ferramentaria, piso em madeira de 3A, paredes em compensado 10mm, cobertura em telha fibrocimento 6mm, incluso instalações elétricas, esquadrias com todas as ferragens e pintura em duas demãos de caiação branca</t>
  </si>
  <si>
    <t>Placa de obra em chapa de aço galvanizado</t>
  </si>
  <si>
    <t>3.3</t>
  </si>
  <si>
    <t>Mobilização e desmobilização de obras</t>
  </si>
  <si>
    <t>Limpeza final da obra</t>
  </si>
  <si>
    <t>Técnico em Segurança do Trabalho, 4h diárias</t>
  </si>
  <si>
    <t>Engenheiro Civil, 4h diárias</t>
  </si>
  <si>
    <t>Sinalização com fita fixada em cone plástico, incluindo cone</t>
  </si>
  <si>
    <t>Limpeza do terreno disponibilizado pela UFOP para implantação de canteiro</t>
  </si>
  <si>
    <t>Tubo de PVC 150mm, utilizado como duto de escoamento de sarjeta na faixa elevada, fornecimento e instalação</t>
  </si>
  <si>
    <t>Preparação do terreno e plantio de grama esmeralda em placas, inclusive terra vegetal e conservação por 30 dias</t>
  </si>
  <si>
    <t>Revolvimento e limpeza manual de solo</t>
  </si>
  <si>
    <t>90-120 DIAS</t>
  </si>
  <si>
    <t>Sinalização (noturna) dos pontos do Campus onde serão realizados serviços</t>
  </si>
  <si>
    <t>Banheiro químico 110 x 120 x 230 cm com manutenção</t>
  </si>
  <si>
    <t>Mapa tátil - elaboração de projeto e execução de estrutura metálica, metalon 30x40 #18. Fechamento com chapa galvanizada N°23. Pintura eletrostática amarela. Painel de alumínio estampado (braile) e pintado (pintura eletrostática, conforme projeto</t>
  </si>
  <si>
    <t>Reaterro manual apiloado com soquete</t>
  </si>
  <si>
    <t>unid</t>
  </si>
  <si>
    <t>Transporte, carga e descarga dos banheiros quimicos para relocação nos pontos de intervenção</t>
  </si>
  <si>
    <t>2.3</t>
  </si>
  <si>
    <t>MOVIMENTAÇÃO DE TERRA</t>
  </si>
  <si>
    <t>Fabricação, montagem e desmontagem de fôrma, em madeira serrada, e=25 mm, 4 utilizações, para calçadas a serem reconstruídas</t>
  </si>
  <si>
    <t>Fabricação, montagem e desmontagem de fôrma, em madeira serrada, e=25 mm, 4 utilizações, calçadas novas</t>
  </si>
  <si>
    <t>kg</t>
  </si>
  <si>
    <t>Armadura de tela de aço CA-60 b soldada tipo q-92 (diâmetro do fio: 4,20 mm / dimensões da trama: 150 x 150 mm / tipo da malha: quadrangular, 1,7kg/m²</t>
  </si>
  <si>
    <t>Compactação mecânica de solo com compactador de solos tipo placa vibratória</t>
  </si>
  <si>
    <t>Lastro com preparo de fundo, com camada de brita, lançamento manual</t>
  </si>
  <si>
    <t>Fornecimento e instalacao de lona plastica preta, para impermeabilizacao, espessura 150 micras</t>
  </si>
  <si>
    <t>Concretagem de calçada, concreto 20 Mpa, espessura 8cm, inclusive execução de rebaixo para assentamento de piso tátil, com junta seca a cada 2m</t>
  </si>
  <si>
    <t>BDI</t>
  </si>
  <si>
    <t>TOTAL GERAL COM BDI</t>
  </si>
  <si>
    <t>Concretagem de rampa, concreto 20 Mpa espessura 8cm. Executando rebaixo para assentamento de piso tátil. Junta seca a cada 2m</t>
  </si>
  <si>
    <t xml:space="preserve">Rebaixamento de calçada (corte de sulco) para instalação do piso tátil em calçadas </t>
  </si>
  <si>
    <t>Escavação manual com previsão de fôrma.</t>
  </si>
  <si>
    <t xml:space="preserve">Demolição de calçadas com martelete para colocação de grama </t>
  </si>
  <si>
    <t>Demolição de rampas com martelete</t>
  </si>
  <si>
    <t>Demolição de calçadas com martelete para reconstrução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</si>
  <si>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</si>
  <si>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</si>
  <si>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</si>
  <si>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</si>
  <si>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</si>
  <si>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</si>
  <si>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</si>
  <si>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</si>
  <si>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</si>
  <si>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</si>
  <si>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3.2.5</t>
  </si>
  <si>
    <t>3.2.6</t>
  </si>
  <si>
    <t>3.3.1</t>
  </si>
  <si>
    <t>3.3.2</t>
  </si>
  <si>
    <t>3.3.3</t>
  </si>
  <si>
    <t>3.3.4</t>
  </si>
  <si>
    <t>3.3.5</t>
  </si>
  <si>
    <t>3.3.6</t>
  </si>
  <si>
    <t>3.3.7</t>
  </si>
  <si>
    <t>3.4.1</t>
  </si>
  <si>
    <t>3.4.2</t>
  </si>
  <si>
    <t>4.1</t>
  </si>
  <si>
    <t>4.2</t>
  </si>
  <si>
    <t>4.3</t>
  </si>
  <si>
    <t>VALOR COM BDI</t>
  </si>
  <si>
    <t>Corte com disco diamantado, calçadas</t>
  </si>
  <si>
    <t>Carga manual e transporte de entulho com caminhão basculante até 1Km</t>
  </si>
  <si>
    <t>Carga, manobras e descarga de terra, com caminhao basculante 6m³ (carga e descarga manuais)</t>
  </si>
  <si>
    <t xml:space="preserve"> </t>
  </si>
  <si>
    <t>Corte e remoção de piso de blocos de concreto intertravado</t>
  </si>
  <si>
    <t>Piso tátil assentado com argamassa. Placas de piso tátil de concreto com as dimensões 25x25x2cm, na cor vermelha dentro das Especificações Técnicas para o Piso Tátil de Concreto da NBR 9050/2004 e com o Decreto 5.296 de 02 de dezembro de 2004.Ref. Daud ou similar. Assentado nas calçadas lisas em concreto</t>
  </si>
  <si>
    <t>Piso tátil assentado com argamassa. Placas de piso tátil de concreto com as dimensões 25x25x2cm, na cor vermelha dentro das Especificações Técnicas para o Piso Tátil de Concreto da NBR 9050/2004 e com o Decreto 5.296 de 02 de dezembro de 2004.Ref. Daud ou similar. Assentado nas áreas de bloco de concreto intertravado</t>
  </si>
  <si>
    <t>Faixa de piso liso complementar localizado nas laterais do piso tátil assentado nos locais de piso em blocos de concreto intertravado, conforme diretriz 7.3.8 da Norma 16.537/2016, com a largura de 0,60m cada faixa.</t>
  </si>
  <si>
    <t>Lastro para regularização assentamento de piso tatil em concreto intertravado</t>
  </si>
  <si>
    <t>Calçadas novas</t>
  </si>
  <si>
    <t>Rampas</t>
  </si>
  <si>
    <t>Número de trechos estimados</t>
  </si>
  <si>
    <t>Sinalização noturna</t>
  </si>
  <si>
    <t>Total</t>
  </si>
  <si>
    <t>SERVIÇOS PRELIMINARES</t>
  </si>
  <si>
    <t>faixa de pedestre</t>
  </si>
  <si>
    <t>piso tatil 1</t>
  </si>
  <si>
    <t>piso tatil 2</t>
  </si>
  <si>
    <t>piso liso complementar</t>
  </si>
  <si>
    <t>Entulho/material demolido</t>
  </si>
  <si>
    <t>Corte e remoção de piso de blocos de concreto intertravado (supondo espessuraa de 8 cm)</t>
  </si>
  <si>
    <t>Demolição manual de meio-fio (55*0,15*0,2)</t>
  </si>
  <si>
    <t>Total (inclusive 50% de acréscimo de volume)</t>
  </si>
  <si>
    <t>Sinalização com fita fixada em cone plástico</t>
  </si>
  <si>
    <t>Mapa tátil</t>
  </si>
  <si>
    <t>Total (inclusive 25% de empolamento)</t>
  </si>
  <si>
    <t>CATEGORIA/SERVIÇO</t>
  </si>
  <si>
    <t>Total (x80%)</t>
  </si>
  <si>
    <t>Area da calçada x2 (ambos os lados)</t>
  </si>
  <si>
    <t>Espessura calçada</t>
  </si>
  <si>
    <t>Largura calçada</t>
  </si>
  <si>
    <t>Fabricação, montagem e desmontagem de fôrma, em madeira serrada, e=25 mm, 4 utilizações, rampas e pisos acessórios</t>
  </si>
  <si>
    <t xml:space="preserve">Comprimento </t>
  </si>
  <si>
    <t>Altura (espessura)</t>
  </si>
  <si>
    <t>Numero de lados</t>
  </si>
  <si>
    <t>VALOR ACUMULADO</t>
  </si>
  <si>
    <t>FAIXA</t>
  </si>
  <si>
    <t>VALOR TOTAL</t>
  </si>
  <si>
    <t>VALOR GLOBAL</t>
  </si>
  <si>
    <t>15% DO VALOR GLOBAL</t>
  </si>
  <si>
    <t>80%+15% DO VALOR GLOBAL (DETERMINA A FAIXA B)</t>
  </si>
  <si>
    <t>80% DO VALOR GLOBAL (DETERMINA A FAIXA A)</t>
  </si>
  <si>
    <t>CURVA ABC</t>
  </si>
  <si>
    <t>EAP</t>
  </si>
  <si>
    <t>comprimento da faixa de piso liso</t>
  </si>
  <si>
    <t>numero de faixas</t>
  </si>
  <si>
    <t>largura de cada faixa</t>
  </si>
  <si>
    <t xml:space="preserve">Espessura </t>
  </si>
  <si>
    <t>A - 80%</t>
  </si>
  <si>
    <t>B - 15%</t>
  </si>
  <si>
    <t>Demolição de calçadas simples com martelete para reconstrução</t>
  </si>
  <si>
    <t xml:space="preserve">Demolição de calçadas simples com martelete para colocação de grama </t>
  </si>
  <si>
    <t>Regularização de superfície para assentamento de piso tatil</t>
  </si>
  <si>
    <t>QUANT</t>
  </si>
  <si>
    <t>Comprimento do trecho que sofrerá intervenção x2 (ambos os lados da calçada)</t>
  </si>
  <si>
    <t>MEMÓRIA DE CALCULO</t>
  </si>
  <si>
    <t>Link para acesso/edição: https://www.lucidchart.com/documents/edit/e7476c61-3f99-4ee8-b385-eeea75c2fe1f/0</t>
  </si>
  <si>
    <t>3.5.1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</si>
  <si>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</si>
  <si>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</si>
  <si>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</si>
  <si>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</si>
  <si>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</si>
  <si>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</si>
  <si>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</si>
  <si>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</si>
  <si>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</si>
  <si>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</si>
  <si>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</si>
  <si>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</si>
  <si>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</si>
  <si>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</si>
  <si>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</si>
  <si>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</si>
  <si>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</si>
  <si>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</si>
  <si>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</si>
  <si>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</si>
  <si>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</si>
  <si>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3.5.3</t>
  </si>
  <si>
    <t>3.5.4</t>
  </si>
  <si>
    <t>3.5.5</t>
  </si>
  <si>
    <t>Trechos sofrendo intervenção simultaneamente</t>
  </si>
  <si>
    <t>C - 5%</t>
  </si>
  <si>
    <t>PERÍODO DE EXECUÇÃO (180 DIAS)</t>
  </si>
  <si>
    <t>150-180 DIAS</t>
  </si>
  <si>
    <t>120-150 DIAS</t>
  </si>
  <si>
    <t>2.2.9</t>
  </si>
  <si>
    <t>Remoção de árvore, porte medio, inclusive remoção de raiz remanescente</t>
  </si>
  <si>
    <t>Caminho do arquivo</t>
  </si>
  <si>
    <t>Z:\UFOP\_OURO PRETO\MORRO DO CRUZEIRO\CAMPUS\PROJETOS\ORIGINAL\ACESSIBILIDADE CAMPUS</t>
  </si>
  <si>
    <t>DEMOLIÇÕES E REMOÇÕES</t>
  </si>
  <si>
    <t>3.4</t>
  </si>
  <si>
    <t>3.4.3</t>
  </si>
  <si>
    <t>3.4.4</t>
  </si>
  <si>
    <t>3.4.5</t>
  </si>
  <si>
    <t>PLANILHA DE FORMAÇÃO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</si>
</sst>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0_);_(* \(#,##0.00\);_(* \-??_);_(@_)"/>
    <numFmt numFmtId="185" formatCode="&quot;R$ &quot;#,##0.00_);&quot;(R$ &quot;#,##0.00\)"/>
    <numFmt numFmtId="186" formatCode="_(&quot;R$&quot;* #,##0.00_);_(&quot;R$&quot;* \(#,##0.00\);_(&quot;R$&quot;* \-??_);_(@_)"/>
    <numFmt numFmtId="187" formatCode="[$-416]mmmm\-yy;@"/>
    <numFmt numFmtId="188" formatCode="0.0%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&quot;R$ &quot;#,##0.00"/>
    <numFmt numFmtId="194" formatCode="0.000"/>
    <numFmt numFmtId="195" formatCode="_(* #,##0.000_);_(* \(#,##0.000\);_(* \-??_);_(@_)"/>
    <numFmt numFmtId="196" formatCode="_(* #,##0.0000_);_(* \(#,##0.0000\);_(* \-??_);_(@_)"/>
    <numFmt numFmtId="197" formatCode="0.0000"/>
    <numFmt numFmtId="198" formatCode="0.00000000%"/>
    <numFmt numFmtId="199" formatCode="#,##0.0"/>
    <numFmt numFmtId="200" formatCode="#,##0.000"/>
    <numFmt numFmtId="201" formatCode="#,##0.0000"/>
    <numFmt numFmtId="202" formatCode="0.000%"/>
    <numFmt numFmtId="203" formatCode="0.0000%"/>
    <numFmt numFmtId="204" formatCode="0.00000000"/>
    <numFmt numFmtId="205" formatCode="0.0000000"/>
    <numFmt numFmtId="206" formatCode="0.000000"/>
    <numFmt numFmtId="207" formatCode="0.00000"/>
    <numFmt numFmtId="208" formatCode="0.0"/>
    <numFmt numFmtId="209" formatCode="mm/yy"/>
    <numFmt numFmtId="210" formatCode="[$-416]dddd\,\ d&quot; de &quot;mmmm&quot; de &quot;yyyy"/>
    <numFmt numFmtId="211" formatCode="&quot;Ativado&quot;;&quot;Ativado&quot;;&quot;Desativado&quot;"/>
    <numFmt numFmtId="212" formatCode="&quot;R$&quot;\ #,##0.00"/>
    <numFmt numFmtId="213" formatCode="_([$R$ -416]* #,##0.00_);_([$R$ -416]* \(#,##0.00\);_([$R$ -416]* &quot;-&quot;??_);_(@_)"/>
    <numFmt numFmtId="214" formatCode="_(&quot;R$&quot;* #,##0.00_);_(&quot;R$&quot;* \(#,##0.00\);_(&quot;R$&quot;* &quot;-&quot;??_);_(@_)"/>
    <numFmt numFmtId="215" formatCode="&quot;R$&quot;#,##0.00"/>
    <numFmt numFmtId="216" formatCode="#\,##0."/>
    <numFmt numFmtId="217" formatCode="_-* #,##0.000_-;\-* #,##0.000_-;_-* &quot;-&quot;???_-;_-@_-"/>
    <numFmt numFmtId="218" formatCode="&quot;R$&quot;\ #,##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b/>
      <sz val="16"/>
      <color indexed="22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22"/>
      <name val="Arial"/>
      <family val="2"/>
    </font>
    <font>
      <sz val="8"/>
      <name val="Tahoma"/>
      <family val="2"/>
    </font>
    <font>
      <b/>
      <sz val="18"/>
      <color theme="3"/>
      <name val="Cambri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3" borderId="0" applyNumberFormat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175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84" fontId="0" fillId="0" borderId="0" applyFill="0" applyBorder="0" applyAlignment="0" applyProtection="0"/>
    <xf numFmtId="177" fontId="1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4" fontId="19" fillId="0" borderId="0" xfId="63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4" borderId="10" xfId="56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horizont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21" fillId="0" borderId="0" xfId="56" applyFont="1" applyBorder="1" applyAlignment="1">
      <alignment horizontal="left" vertical="center"/>
      <protection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4" fillId="0" borderId="14" xfId="62" applyFont="1" applyFill="1" applyBorder="1" applyAlignment="1">
      <alignment horizontal="center" vertical="center" wrapText="1"/>
      <protection/>
    </xf>
    <xf numFmtId="0" fontId="24" fillId="0" borderId="15" xfId="62" applyFont="1" applyFill="1" applyBorder="1" applyAlignment="1">
      <alignment horizontal="center" vertical="center" wrapText="1"/>
      <protection/>
    </xf>
    <xf numFmtId="4" fontId="19" fillId="0" borderId="0" xfId="63" applyNumberFormat="1" applyFont="1" applyFill="1" applyBorder="1" applyAlignment="1">
      <alignment horizontal="right" vertical="center" wrapText="1"/>
      <protection/>
    </xf>
    <xf numFmtId="0" fontId="22" fillId="0" borderId="16" xfId="65" applyFont="1" applyFill="1" applyBorder="1" applyAlignment="1">
      <alignment horizontal="center" vertical="center"/>
      <protection/>
    </xf>
    <xf numFmtId="0" fontId="32" fillId="0" borderId="1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6" fontId="32" fillId="0" borderId="0" xfId="51" applyFont="1" applyFill="1" applyBorder="1" applyAlignment="1">
      <alignment/>
    </xf>
    <xf numFmtId="49" fontId="19" fillId="0" borderId="18" xfId="0" applyNumberFormat="1" applyFont="1" applyFill="1" applyBorder="1" applyAlignment="1">
      <alignment horizontal="center" vertical="center"/>
    </xf>
    <xf numFmtId="188" fontId="0" fillId="0" borderId="19" xfId="67" applyNumberFormat="1" applyFont="1" applyFill="1" applyBorder="1" applyAlignment="1">
      <alignment horizontal="center" vertical="center"/>
    </xf>
    <xf numFmtId="212" fontId="0" fillId="0" borderId="17" xfId="53" applyNumberFormat="1" applyFont="1" applyFill="1" applyBorder="1" applyAlignment="1">
      <alignment horizontal="center" vertical="center"/>
    </xf>
    <xf numFmtId="215" fontId="0" fillId="0" borderId="17" xfId="0" applyNumberFormat="1" applyFont="1" applyFill="1" applyBorder="1" applyAlignment="1">
      <alignment horizontal="center" vertical="center"/>
    </xf>
    <xf numFmtId="212" fontId="0" fillId="0" borderId="20" xfId="0" applyNumberFormat="1" applyFont="1" applyFill="1" applyBorder="1" applyAlignment="1">
      <alignment horizontal="center" vertical="center"/>
    </xf>
    <xf numFmtId="188" fontId="0" fillId="0" borderId="21" xfId="0" applyNumberFormat="1" applyFont="1" applyFill="1" applyBorder="1" applyAlignment="1">
      <alignment horizontal="center" vertical="center"/>
    </xf>
    <xf numFmtId="212" fontId="0" fillId="0" borderId="20" xfId="53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214" fontId="0" fillId="0" borderId="13" xfId="0" applyNumberFormat="1" applyFont="1" applyFill="1" applyBorder="1" applyAlignment="1">
      <alignment vertical="center"/>
    </xf>
    <xf numFmtId="1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14" fontId="0" fillId="0" borderId="0" xfId="0" applyNumberFormat="1" applyFont="1" applyFill="1" applyBorder="1" applyAlignment="1">
      <alignment vertical="center"/>
    </xf>
    <xf numFmtId="10" fontId="24" fillId="0" borderId="0" xfId="0" applyNumberFormat="1" applyFont="1" applyFill="1" applyBorder="1" applyAlignment="1">
      <alignment vertical="center" wrapText="1"/>
    </xf>
    <xf numFmtId="10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10" fontId="24" fillId="0" borderId="17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214" fontId="0" fillId="0" borderId="25" xfId="0" applyNumberFormat="1" applyFont="1" applyFill="1" applyBorder="1" applyAlignment="1">
      <alignment vertical="center"/>
    </xf>
    <xf numFmtId="10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9" fillId="25" borderId="27" xfId="59" applyFont="1" applyFill="1" applyBorder="1" applyAlignment="1" applyProtection="1">
      <alignment horizontal="center" vertical="center" wrapText="1"/>
      <protection/>
    </xf>
    <xf numFmtId="0" fontId="19" fillId="25" borderId="16" xfId="59" applyFont="1" applyFill="1" applyBorder="1" applyAlignment="1" applyProtection="1">
      <alignment horizontal="center" vertical="center" wrapText="1"/>
      <protection/>
    </xf>
    <xf numFmtId="0" fontId="19" fillId="25" borderId="28" xfId="59" applyFont="1" applyFill="1" applyBorder="1" applyAlignment="1" applyProtection="1">
      <alignment horizontal="center" vertical="center" wrapText="1"/>
      <protection/>
    </xf>
    <xf numFmtId="4" fontId="19" fillId="25" borderId="16" xfId="59" applyNumberFormat="1" applyFont="1" applyFill="1" applyBorder="1" applyAlignment="1">
      <alignment horizontal="center" vertical="center"/>
      <protection/>
    </xf>
    <xf numFmtId="193" fontId="19" fillId="25" borderId="28" xfId="59" applyNumberFormat="1" applyFont="1" applyFill="1" applyBorder="1" applyAlignment="1" applyProtection="1">
      <alignment horizontal="center" vertical="center" wrapText="1"/>
      <protection/>
    </xf>
    <xf numFmtId="193" fontId="19" fillId="25" borderId="16" xfId="59" applyNumberFormat="1" applyFont="1" applyFill="1" applyBorder="1" applyAlignment="1" applyProtection="1">
      <alignment horizontal="center" vertical="center" wrapText="1"/>
      <protection/>
    </xf>
    <xf numFmtId="0" fontId="19" fillId="25" borderId="18" xfId="59" applyFont="1" applyFill="1" applyBorder="1" applyAlignment="1" applyProtection="1">
      <alignment horizontal="center" vertical="center" wrapText="1"/>
      <protection/>
    </xf>
    <xf numFmtId="4" fontId="19" fillId="16" borderId="19" xfId="56" applyNumberFormat="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24" borderId="29" xfId="57" applyFont="1" applyFill="1" applyBorder="1" applyAlignment="1">
      <alignment horizontal="justify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212" fontId="0" fillId="0" borderId="29" xfId="86" applyNumberFormat="1" applyFont="1" applyFill="1" applyBorder="1" applyAlignment="1">
      <alignment horizontal="center" vertical="center" wrapText="1"/>
    </xf>
    <xf numFmtId="212" fontId="0" fillId="0" borderId="30" xfId="86" applyNumberFormat="1" applyFont="1" applyFill="1" applyBorder="1" applyAlignment="1">
      <alignment horizontal="center" vertical="center" wrapText="1"/>
    </xf>
    <xf numFmtId="0" fontId="0" fillId="0" borderId="15" xfId="61" applyFont="1" applyFill="1" applyBorder="1" applyAlignment="1">
      <alignment horizontal="center" vertical="center" wrapText="1"/>
      <protection/>
    </xf>
    <xf numFmtId="0" fontId="0" fillId="24" borderId="11" xfId="57" applyFont="1" applyFill="1" applyBorder="1" applyAlignment="1">
      <alignment horizontal="justify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212" fontId="0" fillId="0" borderId="11" xfId="86" applyNumberFormat="1" applyFont="1" applyFill="1" applyBorder="1" applyAlignment="1">
      <alignment horizontal="center" vertical="center" wrapText="1"/>
    </xf>
    <xf numFmtId="212" fontId="0" fillId="0" borderId="31" xfId="86" applyNumberFormat="1" applyFont="1" applyFill="1" applyBorder="1" applyAlignment="1">
      <alignment horizontal="center" vertical="center" wrapText="1"/>
    </xf>
    <xf numFmtId="0" fontId="0" fillId="0" borderId="32" xfId="61" applyFont="1" applyFill="1" applyBorder="1" applyAlignment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212" fontId="0" fillId="0" borderId="33" xfId="86" applyNumberFormat="1" applyFont="1" applyFill="1" applyBorder="1" applyAlignment="1">
      <alignment horizontal="center" vertical="center" wrapText="1"/>
    </xf>
    <xf numFmtId="212" fontId="0" fillId="0" borderId="34" xfId="86" applyNumberFormat="1" applyFont="1" applyFill="1" applyBorder="1" applyAlignment="1">
      <alignment horizontal="center" vertical="center" wrapText="1"/>
    </xf>
    <xf numFmtId="0" fontId="35" fillId="0" borderId="0" xfId="59" applyFont="1">
      <alignment/>
      <protection/>
    </xf>
    <xf numFmtId="193" fontId="35" fillId="0" borderId="0" xfId="59" applyNumberFormat="1" applyFont="1">
      <alignment/>
      <protection/>
    </xf>
    <xf numFmtId="0" fontId="0" fillId="0" borderId="0" xfId="0" applyFill="1" applyBorder="1" applyAlignment="1">
      <alignment horizontal="center"/>
    </xf>
    <xf numFmtId="0" fontId="19" fillId="26" borderId="18" xfId="59" applyFont="1" applyFill="1" applyBorder="1" applyAlignment="1" applyProtection="1">
      <alignment horizontal="center" vertical="center" wrapText="1"/>
      <protection/>
    </xf>
    <xf numFmtId="4" fontId="19" fillId="27" borderId="19" xfId="56" applyNumberFormat="1" applyFont="1" applyFill="1" applyBorder="1" applyAlignment="1">
      <alignment horizontal="center" vertical="center" wrapText="1"/>
      <protection/>
    </xf>
    <xf numFmtId="0" fontId="0" fillId="0" borderId="35" xfId="0" applyFill="1" applyBorder="1" applyAlignment="1">
      <alignment horizontal="center" vertical="center"/>
    </xf>
    <xf numFmtId="0" fontId="19" fillId="26" borderId="16" xfId="59" applyFont="1" applyFill="1" applyBorder="1" applyAlignment="1" applyProtection="1">
      <alignment horizontal="center" vertical="center" wrapText="1"/>
      <protection/>
    </xf>
    <xf numFmtId="4" fontId="19" fillId="27" borderId="27" xfId="56" applyNumberFormat="1" applyFont="1" applyFill="1" applyBorder="1" applyAlignment="1">
      <alignment horizontal="center" vertical="center" wrapText="1"/>
      <protection/>
    </xf>
    <xf numFmtId="4" fontId="0" fillId="0" borderId="35" xfId="0" applyNumberFormat="1" applyFont="1" applyFill="1" applyBorder="1" applyAlignment="1">
      <alignment horizontal="center" vertical="center"/>
    </xf>
    <xf numFmtId="212" fontId="0" fillId="0" borderId="36" xfId="86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9" fillId="26" borderId="37" xfId="59" applyFont="1" applyFill="1" applyBorder="1" applyAlignment="1" applyProtection="1">
      <alignment horizontal="center" vertical="center" wrapText="1"/>
      <protection/>
    </xf>
    <xf numFmtId="4" fontId="19" fillId="27" borderId="17" xfId="56" applyNumberFormat="1" applyFont="1" applyFill="1" applyBorder="1" applyAlignment="1">
      <alignment horizontal="center" vertical="center" wrapText="1"/>
      <protection/>
    </xf>
    <xf numFmtId="0" fontId="0" fillId="24" borderId="38" xfId="56" applyNumberFormat="1" applyFont="1" applyFill="1" applyBorder="1" applyAlignment="1">
      <alignment horizontal="center" vertical="center"/>
      <protection/>
    </xf>
    <xf numFmtId="0" fontId="0" fillId="0" borderId="39" xfId="0" applyFill="1" applyBorder="1" applyAlignment="1">
      <alignment horizontal="center" vertical="center"/>
    </xf>
    <xf numFmtId="4" fontId="19" fillId="16" borderId="27" xfId="56" applyNumberFormat="1" applyFont="1" applyFill="1" applyBorder="1" applyAlignment="1">
      <alignment horizontal="center" vertical="center" wrapText="1"/>
      <protection/>
    </xf>
    <xf numFmtId="0" fontId="27" fillId="24" borderId="29" xfId="57" applyFont="1" applyFill="1" applyBorder="1" applyAlignment="1">
      <alignment horizontal="justify" vertical="center" wrapText="1"/>
      <protection/>
    </xf>
    <xf numFmtId="0" fontId="36" fillId="0" borderId="0" xfId="59" applyFont="1">
      <alignment/>
      <protection/>
    </xf>
    <xf numFmtId="0" fontId="37" fillId="0" borderId="0" xfId="59" applyFont="1">
      <alignment/>
      <protection/>
    </xf>
    <xf numFmtId="0" fontId="27" fillId="24" borderId="11" xfId="57" applyFont="1" applyFill="1" applyBorder="1" applyAlignment="1">
      <alignment horizontal="justify" vertical="center" wrapText="1"/>
      <protection/>
    </xf>
    <xf numFmtId="0" fontId="0" fillId="0" borderId="11" xfId="57" applyFont="1" applyFill="1" applyBorder="1" applyAlignment="1">
      <alignment horizontal="center" vertical="center"/>
      <protection/>
    </xf>
    <xf numFmtId="212" fontId="0" fillId="0" borderId="11" xfId="48" applyNumberFormat="1" applyFont="1" applyFill="1" applyBorder="1" applyAlignment="1">
      <alignment horizontal="center" vertical="center" wrapText="1"/>
    </xf>
    <xf numFmtId="184" fontId="27" fillId="24" borderId="11" xfId="74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justify" vertical="center" wrapText="1"/>
    </xf>
    <xf numFmtId="0" fontId="0" fillId="28" borderId="11" xfId="0" applyFont="1" applyFill="1" applyBorder="1" applyAlignment="1">
      <alignment horizontal="center" vertical="center"/>
    </xf>
    <xf numFmtId="212" fontId="0" fillId="28" borderId="11" xfId="48" applyNumberFormat="1" applyFont="1" applyFill="1" applyBorder="1" applyAlignment="1">
      <alignment horizontal="center" vertical="center"/>
    </xf>
    <xf numFmtId="0" fontId="37" fillId="0" borderId="0" xfId="59" applyFont="1" applyFill="1">
      <alignment/>
      <protection/>
    </xf>
    <xf numFmtId="0" fontId="0" fillId="28" borderId="1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193" fontId="0" fillId="0" borderId="11" xfId="57" applyNumberFormat="1" applyFont="1" applyFill="1" applyBorder="1" applyAlignment="1">
      <alignment horizontal="center" vertical="center"/>
      <protection/>
    </xf>
    <xf numFmtId="0" fontId="0" fillId="24" borderId="33" xfId="57" applyFont="1" applyFill="1" applyBorder="1" applyAlignment="1">
      <alignment horizontal="justify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212" fontId="0" fillId="0" borderId="33" xfId="5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57" applyNumberFormat="1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212" fontId="0" fillId="0" borderId="35" xfId="85" applyNumberFormat="1" applyFont="1" applyFill="1" applyBorder="1" applyAlignment="1" applyProtection="1">
      <alignment horizontal="center" vertical="center"/>
      <protection/>
    </xf>
    <xf numFmtId="212" fontId="0" fillId="0" borderId="11" xfId="85" applyNumberFormat="1" applyFont="1" applyFill="1" applyBorder="1" applyAlignment="1" applyProtection="1">
      <alignment horizontal="center" vertical="center"/>
      <protection/>
    </xf>
    <xf numFmtId="212" fontId="0" fillId="0" borderId="29" xfId="85" applyNumberFormat="1" applyFont="1" applyFill="1" applyBorder="1" applyAlignment="1" applyProtection="1">
      <alignment horizontal="center" vertical="center"/>
      <protection/>
    </xf>
    <xf numFmtId="212" fontId="0" fillId="0" borderId="33" xfId="8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0" fontId="0" fillId="0" borderId="0" xfId="0" applyNumberFormat="1" applyBorder="1" applyAlignment="1">
      <alignment/>
    </xf>
    <xf numFmtId="0" fontId="0" fillId="28" borderId="11" xfId="0" applyFont="1" applyFill="1" applyBorder="1" applyAlignment="1">
      <alignment horizontal="justify" vertical="center" wrapText="1"/>
    </xf>
    <xf numFmtId="0" fontId="19" fillId="29" borderId="24" xfId="0" applyFont="1" applyFill="1" applyBorder="1" applyAlignment="1">
      <alignment vertical="center"/>
    </xf>
    <xf numFmtId="0" fontId="0" fillId="24" borderId="15" xfId="56" applyNumberFormat="1" applyFont="1" applyFill="1" applyBorder="1" applyAlignment="1">
      <alignment horizontal="center" vertical="center"/>
      <protection/>
    </xf>
    <xf numFmtId="2" fontId="19" fillId="25" borderId="16" xfId="59" applyNumberFormat="1" applyFont="1" applyFill="1" applyBorder="1" applyAlignment="1">
      <alignment horizontal="center" vertical="center"/>
      <protection/>
    </xf>
    <xf numFmtId="2" fontId="0" fillId="28" borderId="11" xfId="86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35" fillId="0" borderId="0" xfId="59" applyNumberFormat="1" applyFont="1">
      <alignment/>
      <protection/>
    </xf>
    <xf numFmtId="2" fontId="0" fillId="0" borderId="0" xfId="0" applyNumberFormat="1" applyAlignment="1">
      <alignment/>
    </xf>
    <xf numFmtId="212" fontId="19" fillId="0" borderId="40" xfId="0" applyNumberFormat="1" applyFont="1" applyFill="1" applyBorder="1" applyAlignment="1">
      <alignment horizontal="center" vertical="center"/>
    </xf>
    <xf numFmtId="188" fontId="19" fillId="0" borderId="41" xfId="0" applyNumberFormat="1" applyFont="1" applyFill="1" applyBorder="1" applyAlignment="1">
      <alignment horizontal="center" vertical="center"/>
    </xf>
    <xf numFmtId="212" fontId="19" fillId="0" borderId="40" xfId="53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33" xfId="57" applyFont="1" applyFill="1" applyBorder="1" applyAlignment="1">
      <alignment horizontal="justify" vertical="center" wrapText="1"/>
      <protection/>
    </xf>
    <xf numFmtId="2" fontId="27" fillId="0" borderId="29" xfId="86" applyNumberFormat="1" applyFont="1" applyFill="1" applyBorder="1" applyAlignment="1">
      <alignment horizontal="center" vertical="center" wrapText="1"/>
    </xf>
    <xf numFmtId="2" fontId="27" fillId="0" borderId="11" xfId="86" applyNumberFormat="1" applyFont="1" applyFill="1" applyBorder="1" applyAlignment="1">
      <alignment horizontal="center" vertical="center" wrapText="1"/>
    </xf>
    <xf numFmtId="2" fontId="27" fillId="0" borderId="33" xfId="86" applyNumberFormat="1" applyFont="1" applyFill="1" applyBorder="1" applyAlignment="1">
      <alignment horizontal="center" vertical="center" wrapText="1"/>
    </xf>
    <xf numFmtId="2" fontId="0" fillId="0" borderId="11" xfId="71" applyNumberFormat="1" applyFont="1" applyFill="1" applyBorder="1" applyAlignment="1">
      <alignment horizontal="center" vertical="center"/>
    </xf>
    <xf numFmtId="2" fontId="0" fillId="0" borderId="11" xfId="72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justify" wrapText="1"/>
    </xf>
    <xf numFmtId="0" fontId="0" fillId="0" borderId="33" xfId="0" applyBorder="1" applyAlignment="1">
      <alignment horizontal="justify" wrapText="1"/>
    </xf>
    <xf numFmtId="0" fontId="0" fillId="0" borderId="11" xfId="0" applyFill="1" applyBorder="1" applyAlignment="1">
      <alignment horizontal="justify" vertical="center" wrapText="1"/>
    </xf>
    <xf numFmtId="212" fontId="0" fillId="0" borderId="11" xfId="48" applyNumberFormat="1" applyFont="1" applyFill="1" applyBorder="1" applyAlignment="1">
      <alignment horizontal="center" vertical="center" wrapText="1"/>
    </xf>
    <xf numFmtId="212" fontId="0" fillId="0" borderId="35" xfId="85" applyNumberFormat="1" applyFont="1" applyFill="1" applyBorder="1" applyAlignment="1" applyProtection="1">
      <alignment horizontal="center" vertical="center"/>
      <protection/>
    </xf>
    <xf numFmtId="213" fontId="23" fillId="0" borderId="30" xfId="63" applyNumberFormat="1" applyFont="1" applyFill="1" applyBorder="1" applyAlignment="1">
      <alignment vertical="center" wrapText="1"/>
      <protection/>
    </xf>
    <xf numFmtId="213" fontId="23" fillId="0" borderId="31" xfId="63" applyNumberFormat="1" applyFont="1" applyFill="1" applyBorder="1" applyAlignment="1">
      <alignment vertical="center" wrapText="1"/>
      <protection/>
    </xf>
    <xf numFmtId="213" fontId="23" fillId="30" borderId="42" xfId="63" applyNumberFormat="1" applyFont="1" applyFill="1" applyBorder="1" applyAlignment="1">
      <alignment vertical="center" wrapText="1"/>
      <protection/>
    </xf>
    <xf numFmtId="4" fontId="24" fillId="0" borderId="11" xfId="62" applyNumberFormat="1" applyFont="1" applyFill="1" applyBorder="1" applyAlignment="1">
      <alignment horizontal="left" vertical="center" wrapText="1"/>
      <protection/>
    </xf>
    <xf numFmtId="3" fontId="24" fillId="0" borderId="11" xfId="62" applyNumberFormat="1" applyFont="1" applyFill="1" applyBorder="1" applyAlignment="1">
      <alignment horizontal="left" vertical="center" wrapText="1"/>
      <protection/>
    </xf>
    <xf numFmtId="4" fontId="24" fillId="0" borderId="29" xfId="62" applyNumberFormat="1" applyFont="1" applyFill="1" applyBorder="1" applyAlignment="1">
      <alignment horizontal="left" vertical="center" wrapText="1"/>
      <protection/>
    </xf>
    <xf numFmtId="0" fontId="24" fillId="0" borderId="43" xfId="62" applyFont="1" applyFill="1" applyBorder="1" applyAlignment="1">
      <alignment horizontal="center" vertical="center" wrapText="1"/>
      <protection/>
    </xf>
    <xf numFmtId="3" fontId="24" fillId="0" borderId="44" xfId="62" applyNumberFormat="1" applyFont="1" applyFill="1" applyBorder="1" applyAlignment="1">
      <alignment horizontal="left" vertical="center" wrapText="1"/>
      <protection/>
    </xf>
    <xf numFmtId="213" fontId="23" fillId="0" borderId="45" xfId="63" applyNumberFormat="1" applyFont="1" applyFill="1" applyBorder="1" applyAlignment="1">
      <alignment vertical="center" wrapText="1"/>
      <protection/>
    </xf>
    <xf numFmtId="213" fontId="23" fillId="29" borderId="18" xfId="63" applyNumberFormat="1" applyFont="1" applyFill="1" applyBorder="1" applyAlignment="1">
      <alignment vertical="center" wrapText="1"/>
      <protection/>
    </xf>
    <xf numFmtId="10" fontId="23" fillId="29" borderId="16" xfId="63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0" fillId="24" borderId="14" xfId="56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justify" vertical="center" wrapText="1"/>
    </xf>
    <xf numFmtId="0" fontId="0" fillId="24" borderId="32" xfId="56" applyNumberFormat="1" applyFont="1" applyFill="1" applyBorder="1" applyAlignment="1">
      <alignment horizontal="center" vertical="center"/>
      <protection/>
    </xf>
    <xf numFmtId="8" fontId="0" fillId="31" borderId="0" xfId="56" applyNumberFormat="1" applyFont="1" applyFill="1" applyBorder="1" applyAlignment="1">
      <alignment horizontal="right" vertical="center"/>
      <protection/>
    </xf>
    <xf numFmtId="0" fontId="37" fillId="31" borderId="0" xfId="59" applyFont="1" applyFill="1">
      <alignment/>
      <protection/>
    </xf>
    <xf numFmtId="0" fontId="0" fillId="31" borderId="0" xfId="0" applyFill="1" applyBorder="1" applyAlignment="1">
      <alignment/>
    </xf>
    <xf numFmtId="0" fontId="0" fillId="0" borderId="0" xfId="0" applyFill="1" applyAlignment="1">
      <alignment/>
    </xf>
    <xf numFmtId="0" fontId="19" fillId="26" borderId="42" xfId="59" applyFont="1" applyFill="1" applyBorder="1" applyAlignment="1" applyProtection="1">
      <alignment horizontal="center" vertical="center" wrapText="1"/>
      <protection/>
    </xf>
    <xf numFmtId="4" fontId="19" fillId="27" borderId="24" xfId="56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justify" wrapText="1"/>
    </xf>
    <xf numFmtId="212" fontId="0" fillId="0" borderId="0" xfId="85" applyNumberFormat="1" applyFont="1" applyFill="1" applyBorder="1" applyAlignment="1" applyProtection="1">
      <alignment horizontal="center" vertical="center"/>
      <protection/>
    </xf>
    <xf numFmtId="212" fontId="0" fillId="0" borderId="0" xfId="0" applyNumberFormat="1" applyBorder="1" applyAlignment="1">
      <alignment/>
    </xf>
    <xf numFmtId="0" fontId="0" fillId="0" borderId="23" xfId="0" applyBorder="1" applyAlignment="1">
      <alignment horizontal="center"/>
    </xf>
    <xf numFmtId="212" fontId="0" fillId="0" borderId="30" xfId="85" applyNumberFormat="1" applyFont="1" applyFill="1" applyBorder="1" applyAlignment="1" applyProtection="1">
      <alignment horizontal="center" vertical="center"/>
      <protection/>
    </xf>
    <xf numFmtId="212" fontId="0" fillId="0" borderId="31" xfId="85" applyNumberFormat="1" applyFont="1" applyFill="1" applyBorder="1" applyAlignment="1" applyProtection="1">
      <alignment horizontal="center" vertical="center"/>
      <protection/>
    </xf>
    <xf numFmtId="212" fontId="0" fillId="0" borderId="34" xfId="85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0" fillId="0" borderId="35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33" xfId="86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justify" vertical="center"/>
    </xf>
    <xf numFmtId="0" fontId="0" fillId="31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ont="1" applyBorder="1" applyAlignment="1">
      <alignment horizontal="justify" vertical="center" wrapText="1"/>
    </xf>
    <xf numFmtId="0" fontId="0" fillId="31" borderId="0" xfId="0" applyFill="1" applyAlignment="1">
      <alignment/>
    </xf>
    <xf numFmtId="212" fontId="0" fillId="0" borderId="11" xfId="60" applyNumberFormat="1" applyFont="1" applyFill="1" applyBorder="1" applyAlignment="1" applyProtection="1">
      <alignment horizontal="center" vertical="center" wrapText="1"/>
      <protection/>
    </xf>
    <xf numFmtId="2" fontId="0" fillId="0" borderId="31" xfId="0" applyNumberForma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2" fontId="0" fillId="0" borderId="36" xfId="0" applyNumberFormat="1" applyFont="1" applyFill="1" applyBorder="1" applyAlignment="1">
      <alignment horizontal="center" vertical="center"/>
    </xf>
    <xf numFmtId="212" fontId="0" fillId="0" borderId="25" xfId="0" applyNumberFormat="1" applyBorder="1" applyAlignment="1">
      <alignment/>
    </xf>
    <xf numFmtId="212" fontId="0" fillId="0" borderId="0" xfId="0" applyNumberFormat="1" applyAlignment="1">
      <alignment/>
    </xf>
    <xf numFmtId="186" fontId="0" fillId="0" borderId="0" xfId="48" applyAlignment="1">
      <alignment/>
    </xf>
    <xf numFmtId="212" fontId="0" fillId="0" borderId="11" xfId="0" applyNumberFormat="1" applyBorder="1" applyAlignment="1">
      <alignment/>
    </xf>
    <xf numFmtId="2" fontId="0" fillId="0" borderId="11" xfId="86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2" fontId="19" fillId="0" borderId="47" xfId="0" applyNumberFormat="1" applyFon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0" fillId="32" borderId="47" xfId="0" applyNumberFormat="1" applyFill="1" applyBorder="1" applyAlignment="1">
      <alignment horizontal="center"/>
    </xf>
    <xf numFmtId="0" fontId="0" fillId="29" borderId="24" xfId="0" applyFill="1" applyBorder="1" applyAlignment="1">
      <alignment/>
    </xf>
    <xf numFmtId="0" fontId="0" fillId="29" borderId="25" xfId="0" applyFill="1" applyBorder="1" applyAlignment="1">
      <alignment/>
    </xf>
    <xf numFmtId="0" fontId="0" fillId="29" borderId="25" xfId="0" applyFill="1" applyBorder="1" applyAlignment="1">
      <alignment horizontal="center"/>
    </xf>
    <xf numFmtId="2" fontId="0" fillId="29" borderId="26" xfId="0" applyNumberFormat="1" applyFill="1" applyBorder="1" applyAlignment="1">
      <alignment horizontal="center"/>
    </xf>
    <xf numFmtId="0" fontId="0" fillId="32" borderId="46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49" xfId="0" applyFill="1" applyBorder="1" applyAlignment="1">
      <alignment horizontal="center"/>
    </xf>
    <xf numFmtId="0" fontId="0" fillId="0" borderId="35" xfId="0" applyFill="1" applyBorder="1" applyAlignment="1">
      <alignment wrapText="1"/>
    </xf>
    <xf numFmtId="0" fontId="19" fillId="32" borderId="27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justify" vertical="center" wrapText="1"/>
    </xf>
    <xf numFmtId="0" fontId="0" fillId="32" borderId="27" xfId="0" applyFill="1" applyBorder="1" applyAlignment="1">
      <alignment horizontal="center"/>
    </xf>
    <xf numFmtId="0" fontId="0" fillId="32" borderId="50" xfId="0" applyFill="1" applyBorder="1" applyAlignment="1">
      <alignment horizontal="center"/>
    </xf>
    <xf numFmtId="0" fontId="0" fillId="0" borderId="35" xfId="0" applyFill="1" applyBorder="1" applyAlignment="1">
      <alignment horizontal="justify" wrapText="1"/>
    </xf>
    <xf numFmtId="0" fontId="0" fillId="32" borderId="49" xfId="0" applyFill="1" applyBorder="1" applyAlignment="1">
      <alignment horizontal="justify" vertical="center" wrapText="1"/>
    </xf>
    <xf numFmtId="0" fontId="19" fillId="29" borderId="18" xfId="0" applyFont="1" applyFill="1" applyBorder="1" applyAlignment="1">
      <alignment vertical="center"/>
    </xf>
    <xf numFmtId="0" fontId="19" fillId="29" borderId="46" xfId="0" applyFont="1" applyFill="1" applyBorder="1" applyAlignment="1">
      <alignment horizontal="center" vertical="center"/>
    </xf>
    <xf numFmtId="0" fontId="19" fillId="29" borderId="49" xfId="0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28" borderId="29" xfId="0" applyFont="1" applyFill="1" applyBorder="1" applyAlignment="1">
      <alignment horizontal="justify" vertical="center" wrapText="1"/>
    </xf>
    <xf numFmtId="0" fontId="0" fillId="0" borderId="51" xfId="0" applyNumberFormat="1" applyBorder="1" applyAlignment="1" applyProtection="1">
      <alignment horizontal="center" vertical="center" wrapText="1"/>
      <protection/>
    </xf>
    <xf numFmtId="212" fontId="0" fillId="0" borderId="11" xfId="0" applyNumberFormat="1" applyFill="1" applyBorder="1" applyAlignment="1">
      <alignment/>
    </xf>
    <xf numFmtId="0" fontId="19" fillId="29" borderId="19" xfId="0" applyFont="1" applyFill="1" applyBorder="1" applyAlignment="1">
      <alignment horizontal="center" vertical="center"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24" borderId="11" xfId="57" applyFont="1" applyFill="1" applyBorder="1" applyAlignment="1">
      <alignment horizontal="justify" vertic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0" fontId="0" fillId="24" borderId="11" xfId="56" applyNumberFormat="1" applyFont="1" applyFill="1" applyBorder="1" applyAlignment="1">
      <alignment horizontal="center" vertical="center"/>
      <protection/>
    </xf>
    <xf numFmtId="0" fontId="19" fillId="29" borderId="52" xfId="0" applyFont="1" applyFill="1" applyBorder="1" applyAlignment="1">
      <alignment horizontal="center" vertical="center"/>
    </xf>
    <xf numFmtId="212" fontId="19" fillId="29" borderId="49" xfId="0" applyNumberFormat="1" applyFont="1" applyFill="1" applyBorder="1" applyAlignment="1">
      <alignment horizontal="center" vertical="center"/>
    </xf>
    <xf numFmtId="0" fontId="0" fillId="29" borderId="19" xfId="0" applyFill="1" applyBorder="1" applyAlignment="1">
      <alignment/>
    </xf>
    <xf numFmtId="186" fontId="0" fillId="29" borderId="13" xfId="48" applyFill="1" applyBorder="1" applyAlignment="1">
      <alignment/>
    </xf>
    <xf numFmtId="0" fontId="0" fillId="29" borderId="22" xfId="0" applyFill="1" applyBorder="1" applyAlignment="1">
      <alignment/>
    </xf>
    <xf numFmtId="0" fontId="0" fillId="29" borderId="17" xfId="0" applyFill="1" applyBorder="1" applyAlignment="1">
      <alignment/>
    </xf>
    <xf numFmtId="186" fontId="0" fillId="29" borderId="0" xfId="48" applyFill="1" applyBorder="1" applyAlignment="1">
      <alignment/>
    </xf>
    <xf numFmtId="0" fontId="0" fillId="29" borderId="23" xfId="0" applyFill="1" applyBorder="1" applyAlignment="1">
      <alignment/>
    </xf>
    <xf numFmtId="186" fontId="0" fillId="29" borderId="25" xfId="48" applyFill="1" applyBorder="1" applyAlignment="1">
      <alignment/>
    </xf>
    <xf numFmtId="0" fontId="0" fillId="29" borderId="26" xfId="0" applyFill="1" applyBorder="1" applyAlignment="1">
      <alignment/>
    </xf>
    <xf numFmtId="186" fontId="0" fillId="0" borderId="53" xfId="48" applyFill="1" applyBorder="1" applyAlignment="1">
      <alignment/>
    </xf>
    <xf numFmtId="0" fontId="0" fillId="33" borderId="35" xfId="61" applyFont="1" applyFill="1" applyBorder="1" applyAlignment="1">
      <alignment horizontal="center" vertical="center" wrapText="1"/>
      <protection/>
    </xf>
    <xf numFmtId="0" fontId="0" fillId="33" borderId="35" xfId="0" applyFont="1" applyFill="1" applyBorder="1" applyAlignment="1">
      <alignment horizontal="justify" vertical="center" wrapText="1"/>
    </xf>
    <xf numFmtId="212" fontId="0" fillId="33" borderId="35" xfId="0" applyNumberFormat="1" applyFill="1" applyBorder="1" applyAlignment="1">
      <alignment/>
    </xf>
    <xf numFmtId="186" fontId="0" fillId="33" borderId="54" xfId="48" applyFill="1" applyBorder="1" applyAlignment="1">
      <alignment/>
    </xf>
    <xf numFmtId="0" fontId="0" fillId="33" borderId="11" xfId="61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horizontal="justify" vertical="center" wrapText="1"/>
    </xf>
    <xf numFmtId="212" fontId="0" fillId="33" borderId="11" xfId="0" applyNumberFormat="1" applyFill="1" applyBorder="1" applyAlignment="1">
      <alignment/>
    </xf>
    <xf numFmtId="186" fontId="0" fillId="33" borderId="53" xfId="48" applyFill="1" applyBorder="1" applyAlignment="1">
      <alignment/>
    </xf>
    <xf numFmtId="0" fontId="0" fillId="34" borderId="11" xfId="57" applyFont="1" applyFill="1" applyBorder="1" applyAlignment="1">
      <alignment horizontal="justify" vertical="center" wrapText="1"/>
      <protection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1" xfId="57" applyFont="1" applyFill="1" applyBorder="1" applyAlignment="1">
      <alignment horizontal="justify" vertical="center" wrapText="1"/>
      <protection/>
    </xf>
    <xf numFmtId="0" fontId="0" fillId="33" borderId="11" xfId="0" applyFont="1" applyFill="1" applyBorder="1" applyAlignment="1">
      <alignment horizontal="justify" wrapText="1"/>
    </xf>
    <xf numFmtId="0" fontId="0" fillId="33" borderId="11" xfId="0" applyFill="1" applyBorder="1" applyAlignment="1">
      <alignment horizontal="left" vertical="center" wrapText="1"/>
    </xf>
    <xf numFmtId="0" fontId="0" fillId="24" borderId="44" xfId="56" applyNumberFormat="1" applyFont="1" applyFill="1" applyBorder="1" applyAlignment="1">
      <alignment horizontal="center" vertical="center"/>
      <protection/>
    </xf>
    <xf numFmtId="0" fontId="0" fillId="0" borderId="44" xfId="57" applyNumberFormat="1" applyFont="1" applyFill="1" applyBorder="1" applyAlignment="1">
      <alignment horizontal="left" vertical="center" wrapText="1"/>
      <protection/>
    </xf>
    <xf numFmtId="212" fontId="0" fillId="0" borderId="44" xfId="0" applyNumberFormat="1" applyFill="1" applyBorder="1" applyAlignment="1">
      <alignment/>
    </xf>
    <xf numFmtId="186" fontId="0" fillId="0" borderId="55" xfId="48" applyFill="1" applyBorder="1" applyAlignment="1">
      <alignment/>
    </xf>
    <xf numFmtId="212" fontId="0" fillId="29" borderId="56" xfId="0" applyNumberFormat="1" applyFill="1" applyBorder="1" applyAlignment="1">
      <alignment/>
    </xf>
    <xf numFmtId="212" fontId="0" fillId="29" borderId="57" xfId="0" applyNumberFormat="1" applyFill="1" applyBorder="1" applyAlignment="1">
      <alignment/>
    </xf>
    <xf numFmtId="212" fontId="0" fillId="29" borderId="58" xfId="0" applyNumberFormat="1" applyFill="1" applyBorder="1" applyAlignment="1">
      <alignment/>
    </xf>
    <xf numFmtId="0" fontId="0" fillId="29" borderId="20" xfId="0" applyFill="1" applyBorder="1" applyAlignment="1">
      <alignment wrapText="1"/>
    </xf>
    <xf numFmtId="9" fontId="0" fillId="29" borderId="59" xfId="0" applyNumberFormat="1" applyFill="1" applyBorder="1" applyAlignment="1">
      <alignment/>
    </xf>
    <xf numFmtId="0" fontId="0" fillId="29" borderId="60" xfId="0" applyFill="1" applyBorder="1" applyAlignment="1">
      <alignment horizontal="left"/>
    </xf>
    <xf numFmtId="186" fontId="19" fillId="29" borderId="49" xfId="48" applyFont="1" applyFill="1" applyBorder="1" applyAlignment="1">
      <alignment horizontal="center" vertical="center"/>
    </xf>
    <xf numFmtId="0" fontId="19" fillId="29" borderId="47" xfId="0" applyFont="1" applyFill="1" applyBorder="1" applyAlignment="1">
      <alignment horizontal="center" vertical="center"/>
    </xf>
    <xf numFmtId="0" fontId="19" fillId="29" borderId="16" xfId="0" applyFont="1" applyFill="1" applyBorder="1" applyAlignment="1">
      <alignment horizontal="center" vertical="center"/>
    </xf>
    <xf numFmtId="0" fontId="19" fillId="32" borderId="46" xfId="0" applyFont="1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212" fontId="19" fillId="0" borderId="41" xfId="53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188" fontId="0" fillId="0" borderId="13" xfId="67" applyNumberFormat="1" applyFont="1" applyFill="1" applyBorder="1" applyAlignment="1">
      <alignment horizontal="center" vertical="center"/>
    </xf>
    <xf numFmtId="212" fontId="0" fillId="0" borderId="0" xfId="53" applyNumberFormat="1" applyFont="1" applyFill="1" applyBorder="1" applyAlignment="1">
      <alignment horizontal="center" vertical="center"/>
    </xf>
    <xf numFmtId="212" fontId="0" fillId="0" borderId="21" xfId="53" applyNumberFormat="1" applyFont="1" applyFill="1" applyBorder="1" applyAlignment="1">
      <alignment horizontal="center" vertical="center"/>
    </xf>
    <xf numFmtId="188" fontId="0" fillId="0" borderId="18" xfId="67" applyNumberFormat="1" applyFont="1" applyFill="1" applyBorder="1" applyAlignment="1">
      <alignment horizontal="center" vertical="center"/>
    </xf>
    <xf numFmtId="212" fontId="0" fillId="0" borderId="37" xfId="53" applyNumberFormat="1" applyFont="1" applyFill="1" applyBorder="1" applyAlignment="1">
      <alignment horizontal="center" vertical="center"/>
    </xf>
    <xf numFmtId="215" fontId="0" fillId="0" borderId="37" xfId="0" applyNumberFormat="1" applyFont="1" applyFill="1" applyBorder="1" applyAlignment="1">
      <alignment horizontal="center" vertical="center"/>
    </xf>
    <xf numFmtId="212" fontId="19" fillId="0" borderId="60" xfId="53" applyNumberFormat="1" applyFont="1" applyFill="1" applyBorder="1" applyAlignment="1">
      <alignment horizontal="center" vertical="center"/>
    </xf>
    <xf numFmtId="212" fontId="0" fillId="0" borderId="33" xfId="85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justify" wrapText="1"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left" vertical="center" wrapText="1"/>
    </xf>
    <xf numFmtId="0" fontId="19" fillId="35" borderId="27" xfId="0" applyFont="1" applyFill="1" applyBorder="1" applyAlignment="1">
      <alignment horizontal="center" wrapText="1"/>
    </xf>
    <xf numFmtId="212" fontId="0" fillId="0" borderId="11" xfId="50" applyNumberFormat="1" applyFont="1" applyFill="1" applyBorder="1" applyAlignment="1" applyProtection="1">
      <alignment horizontal="center" vertical="center" wrapText="1"/>
      <protection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vertical="center"/>
    </xf>
    <xf numFmtId="4" fontId="0" fillId="0" borderId="33" xfId="0" applyNumberFormat="1" applyFont="1" applyFill="1" applyBorder="1" applyAlignment="1">
      <alignment horizontal="center" vertical="center"/>
    </xf>
    <xf numFmtId="49" fontId="30" fillId="0" borderId="27" xfId="55" applyNumberFormat="1" applyFont="1" applyFill="1" applyBorder="1" applyAlignment="1">
      <alignment horizontal="justify" vertical="center" wrapText="1"/>
      <protection/>
    </xf>
    <xf numFmtId="49" fontId="31" fillId="0" borderId="50" xfId="55" applyNumberFormat="1" applyFont="1" applyFill="1" applyBorder="1" applyAlignment="1">
      <alignment horizontal="justify" vertical="center" wrapText="1"/>
      <protection/>
    </xf>
    <xf numFmtId="0" fontId="32" fillId="0" borderId="17" xfId="64" applyFont="1" applyFill="1" applyBorder="1" applyAlignment="1">
      <alignment horizontal="center"/>
      <protection/>
    </xf>
    <xf numFmtId="0" fontId="32" fillId="0" borderId="0" xfId="64" applyFont="1" applyFill="1" applyBorder="1" applyAlignment="1">
      <alignment horizontal="center"/>
      <protection/>
    </xf>
    <xf numFmtId="49" fontId="30" fillId="0" borderId="50" xfId="55" applyNumberFormat="1" applyFont="1" applyFill="1" applyBorder="1" applyAlignment="1">
      <alignment horizontal="justify" vertical="center" wrapText="1"/>
      <protection/>
    </xf>
    <xf numFmtId="0" fontId="24" fillId="0" borderId="27" xfId="65" applyFont="1" applyFill="1" applyBorder="1" applyAlignment="1">
      <alignment horizontal="justify" vertical="center" wrapText="1"/>
      <protection/>
    </xf>
    <xf numFmtId="0" fontId="19" fillId="0" borderId="50" xfId="65" applyFont="1" applyFill="1" applyBorder="1" applyAlignment="1">
      <alignment horizontal="justify" vertical="center" wrapText="1"/>
      <protection/>
    </xf>
    <xf numFmtId="4" fontId="28" fillId="36" borderId="17" xfId="56" applyNumberFormat="1" applyFont="1" applyFill="1" applyBorder="1" applyAlignment="1" applyProtection="1">
      <alignment horizontal="center" vertical="center" wrapText="1"/>
      <protection locked="0"/>
    </xf>
    <xf numFmtId="4" fontId="28" fillId="36" borderId="0" xfId="56" applyNumberFormat="1" applyFont="1" applyFill="1" applyBorder="1" applyAlignment="1" applyProtection="1">
      <alignment horizontal="center" vertical="center" wrapText="1"/>
      <protection locked="0"/>
    </xf>
    <xf numFmtId="4" fontId="28" fillId="36" borderId="23" xfId="56" applyNumberFormat="1" applyFont="1" applyFill="1" applyBorder="1" applyAlignment="1" applyProtection="1">
      <alignment horizontal="center" vertical="center" wrapText="1"/>
      <protection locked="0"/>
    </xf>
    <xf numFmtId="4" fontId="23" fillId="29" borderId="61" xfId="63" applyNumberFormat="1" applyFont="1" applyFill="1" applyBorder="1" applyAlignment="1">
      <alignment horizontal="center" vertical="center" wrapText="1"/>
      <protection/>
    </xf>
    <xf numFmtId="4" fontId="23" fillId="29" borderId="62" xfId="63" applyNumberFormat="1" applyFont="1" applyFill="1" applyBorder="1" applyAlignment="1">
      <alignment horizontal="center" vertical="center" wrapText="1"/>
      <protection/>
    </xf>
    <xf numFmtId="0" fontId="29" fillId="29" borderId="27" xfId="0" applyFont="1" applyFill="1" applyBorder="1" applyAlignment="1">
      <alignment horizontal="center" vertical="center" wrapText="1"/>
    </xf>
    <xf numFmtId="0" fontId="29" fillId="29" borderId="28" xfId="0" applyFont="1" applyFill="1" applyBorder="1" applyAlignment="1">
      <alignment horizontal="center" vertical="center" wrapText="1"/>
    </xf>
    <xf numFmtId="0" fontId="29" fillId="29" borderId="50" xfId="0" applyFont="1" applyFill="1" applyBorder="1" applyAlignment="1">
      <alignment horizontal="center" vertical="center" wrapText="1"/>
    </xf>
    <xf numFmtId="4" fontId="22" fillId="0" borderId="24" xfId="65" applyNumberFormat="1" applyFont="1" applyFill="1" applyBorder="1" applyAlignment="1">
      <alignment horizontal="left" vertical="center" wrapText="1"/>
      <protection/>
    </xf>
    <xf numFmtId="4" fontId="22" fillId="0" borderId="25" xfId="65" applyNumberFormat="1" applyFont="1" applyFill="1" applyBorder="1" applyAlignment="1">
      <alignment horizontal="left" vertical="center" wrapText="1"/>
      <protection/>
    </xf>
    <xf numFmtId="4" fontId="28" fillId="36" borderId="63" xfId="56" applyNumberFormat="1" applyFont="1" applyFill="1" applyBorder="1" applyAlignment="1" applyProtection="1">
      <alignment horizontal="center" vertical="center" wrapText="1"/>
      <protection locked="0"/>
    </xf>
    <xf numFmtId="4" fontId="28" fillId="36" borderId="64" xfId="56" applyNumberFormat="1" applyFont="1" applyFill="1" applyBorder="1" applyAlignment="1" applyProtection="1">
      <alignment horizontal="center" vertical="center" wrapText="1"/>
      <protection locked="0"/>
    </xf>
    <xf numFmtId="4" fontId="28" fillId="36" borderId="65" xfId="56" applyNumberFormat="1" applyFont="1" applyFill="1" applyBorder="1" applyAlignment="1" applyProtection="1">
      <alignment horizontal="center" vertical="center" wrapText="1"/>
      <protection locked="0"/>
    </xf>
    <xf numFmtId="4" fontId="23" fillId="29" borderId="46" xfId="63" applyNumberFormat="1" applyFont="1" applyFill="1" applyBorder="1" applyAlignment="1">
      <alignment horizontal="center" vertical="center" wrapText="1"/>
      <protection/>
    </xf>
    <xf numFmtId="4" fontId="23" fillId="29" borderId="66" xfId="63" applyNumberFormat="1" applyFont="1" applyFill="1" applyBorder="1" applyAlignment="1">
      <alignment horizontal="center" vertical="center" wrapText="1"/>
      <protection/>
    </xf>
    <xf numFmtId="4" fontId="23" fillId="30" borderId="27" xfId="63" applyNumberFormat="1" applyFont="1" applyFill="1" applyBorder="1" applyAlignment="1">
      <alignment horizontal="center" vertical="center" wrapText="1"/>
      <protection/>
    </xf>
    <xf numFmtId="4" fontId="23" fillId="30" borderId="50" xfId="63" applyNumberFormat="1" applyFont="1" applyFill="1" applyBorder="1" applyAlignment="1">
      <alignment horizontal="center" vertical="center" wrapText="1"/>
      <protection/>
    </xf>
    <xf numFmtId="4" fontId="0" fillId="35" borderId="28" xfId="63" applyNumberFormat="1" applyFont="1" applyFill="1" applyBorder="1" applyAlignment="1">
      <alignment horizontal="left" vertical="center" wrapText="1"/>
      <protection/>
    </xf>
    <xf numFmtId="4" fontId="0" fillId="35" borderId="50" xfId="63" applyNumberFormat="1" applyFont="1" applyFill="1" applyBorder="1" applyAlignment="1">
      <alignment horizontal="left" vertical="center" wrapText="1"/>
      <protection/>
    </xf>
    <xf numFmtId="193" fontId="19" fillId="16" borderId="61" xfId="56" applyNumberFormat="1" applyFont="1" applyFill="1" applyBorder="1" applyAlignment="1">
      <alignment horizontal="center" vertical="center" wrapText="1"/>
      <protection/>
    </xf>
    <xf numFmtId="193" fontId="19" fillId="16" borderId="67" xfId="56" applyNumberFormat="1" applyFont="1" applyFill="1" applyBorder="1" applyAlignment="1">
      <alignment horizontal="center" vertical="center" wrapText="1"/>
      <protection/>
    </xf>
    <xf numFmtId="193" fontId="19" fillId="16" borderId="68" xfId="56" applyNumberFormat="1" applyFont="1" applyFill="1" applyBorder="1" applyAlignment="1">
      <alignment horizontal="center" vertical="center" wrapText="1"/>
      <protection/>
    </xf>
    <xf numFmtId="0" fontId="35" fillId="25" borderId="24" xfId="59" applyFont="1" applyFill="1" applyBorder="1" applyAlignment="1">
      <alignment horizontal="center"/>
      <protection/>
    </xf>
    <xf numFmtId="0" fontId="35" fillId="25" borderId="25" xfId="59" applyFont="1" applyFill="1" applyBorder="1" applyAlignment="1">
      <alignment horizontal="center"/>
      <protection/>
    </xf>
    <xf numFmtId="0" fontId="35" fillId="25" borderId="26" xfId="59" applyFont="1" applyFill="1" applyBorder="1" applyAlignment="1">
      <alignment horizontal="center"/>
      <protection/>
    </xf>
    <xf numFmtId="4" fontId="33" fillId="36" borderId="19" xfId="56" applyNumberFormat="1" applyFont="1" applyFill="1" applyBorder="1" applyAlignment="1" applyProtection="1">
      <alignment horizontal="center" vertical="center" wrapText="1"/>
      <protection locked="0"/>
    </xf>
    <xf numFmtId="4" fontId="33" fillId="36" borderId="13" xfId="56" applyNumberFormat="1" applyFont="1" applyFill="1" applyBorder="1" applyAlignment="1" applyProtection="1">
      <alignment horizontal="center" vertical="center" wrapText="1"/>
      <protection locked="0"/>
    </xf>
    <xf numFmtId="4" fontId="33" fillId="36" borderId="22" xfId="56" applyNumberFormat="1" applyFont="1" applyFill="1" applyBorder="1" applyAlignment="1" applyProtection="1">
      <alignment horizontal="center" vertical="center" wrapText="1"/>
      <protection locked="0"/>
    </xf>
    <xf numFmtId="4" fontId="29" fillId="36" borderId="17" xfId="56" applyNumberFormat="1" applyFont="1" applyFill="1" applyBorder="1" applyAlignment="1" applyProtection="1">
      <alignment horizontal="center" vertical="center" wrapText="1"/>
      <protection locked="0"/>
    </xf>
    <xf numFmtId="4" fontId="29" fillId="36" borderId="0" xfId="56" applyNumberFormat="1" applyFont="1" applyFill="1" applyBorder="1" applyAlignment="1" applyProtection="1">
      <alignment horizontal="center" vertical="center" wrapText="1"/>
      <protection locked="0"/>
    </xf>
    <xf numFmtId="4" fontId="29" fillId="36" borderId="23" xfId="56" applyNumberFormat="1" applyFont="1" applyFill="1" applyBorder="1" applyAlignment="1" applyProtection="1">
      <alignment horizontal="center" vertical="center" wrapText="1"/>
      <protection locked="0"/>
    </xf>
    <xf numFmtId="4" fontId="23" fillId="16" borderId="17" xfId="63" applyNumberFormat="1" applyFont="1" applyFill="1" applyBorder="1" applyAlignment="1">
      <alignment horizontal="center" vertical="center" wrapText="1"/>
      <protection/>
    </xf>
    <xf numFmtId="4" fontId="23" fillId="16" borderId="0" xfId="63" applyNumberFormat="1" applyFont="1" applyFill="1" applyBorder="1" applyAlignment="1">
      <alignment horizontal="center" vertical="center" wrapText="1"/>
      <protection/>
    </xf>
    <xf numFmtId="4" fontId="23" fillId="16" borderId="23" xfId="63" applyNumberFormat="1" applyFont="1" applyFill="1" applyBorder="1" applyAlignment="1">
      <alignment horizontal="center" vertical="center" wrapText="1"/>
      <protection/>
    </xf>
    <xf numFmtId="0" fontId="23" fillId="25" borderId="24" xfId="56" applyFont="1" applyFill="1" applyBorder="1" applyAlignment="1" applyProtection="1">
      <alignment horizontal="center" vertical="center"/>
      <protection locked="0"/>
    </xf>
    <xf numFmtId="0" fontId="34" fillId="25" borderId="25" xfId="56" applyFont="1" applyFill="1" applyBorder="1" applyAlignment="1" applyProtection="1">
      <alignment horizontal="center" vertical="center"/>
      <protection locked="0"/>
    </xf>
    <xf numFmtId="0" fontId="34" fillId="25" borderId="26" xfId="56" applyFont="1" applyFill="1" applyBorder="1" applyAlignment="1" applyProtection="1">
      <alignment horizontal="center" vertical="center"/>
      <protection locked="0"/>
    </xf>
    <xf numFmtId="193" fontId="19" fillId="27" borderId="51" xfId="56" applyNumberFormat="1" applyFont="1" applyFill="1" applyBorder="1" applyAlignment="1">
      <alignment horizontal="center" vertical="center" wrapText="1"/>
      <protection/>
    </xf>
    <xf numFmtId="193" fontId="19" fillId="27" borderId="69" xfId="56" applyNumberFormat="1" applyFont="1" applyFill="1" applyBorder="1" applyAlignment="1">
      <alignment horizontal="center" vertical="center" wrapText="1"/>
      <protection/>
    </xf>
    <xf numFmtId="193" fontId="19" fillId="27" borderId="70" xfId="56" applyNumberFormat="1" applyFont="1" applyFill="1" applyBorder="1" applyAlignment="1">
      <alignment horizontal="center" vertical="center" wrapText="1"/>
      <protection/>
    </xf>
    <xf numFmtId="193" fontId="19" fillId="27" borderId="61" xfId="56" applyNumberFormat="1" applyFont="1" applyFill="1" applyBorder="1" applyAlignment="1">
      <alignment horizontal="center" vertical="center" wrapText="1"/>
      <protection/>
    </xf>
    <xf numFmtId="193" fontId="19" fillId="27" borderId="67" xfId="56" applyNumberFormat="1" applyFont="1" applyFill="1" applyBorder="1" applyAlignment="1">
      <alignment horizontal="center" vertical="center" wrapText="1"/>
      <protection/>
    </xf>
    <xf numFmtId="193" fontId="19" fillId="27" borderId="68" xfId="56" applyNumberFormat="1" applyFont="1" applyFill="1" applyBorder="1" applyAlignment="1">
      <alignment horizontal="center" vertical="center" wrapText="1"/>
      <protection/>
    </xf>
    <xf numFmtId="193" fontId="19" fillId="27" borderId="71" xfId="56" applyNumberFormat="1" applyFont="1" applyFill="1" applyBorder="1" applyAlignment="1">
      <alignment horizontal="center" vertical="center" wrapText="1"/>
      <protection/>
    </xf>
    <xf numFmtId="193" fontId="19" fillId="27" borderId="72" xfId="56" applyNumberFormat="1" applyFont="1" applyFill="1" applyBorder="1" applyAlignment="1">
      <alignment horizontal="center" vertical="center" wrapText="1"/>
      <protection/>
    </xf>
    <xf numFmtId="193" fontId="19" fillId="27" borderId="73" xfId="56" applyNumberFormat="1" applyFont="1" applyFill="1" applyBorder="1" applyAlignment="1">
      <alignment horizontal="center" vertical="center" wrapText="1"/>
      <protection/>
    </xf>
    <xf numFmtId="193" fontId="19" fillId="27" borderId="46" xfId="56" applyNumberFormat="1" applyFont="1" applyFill="1" applyBorder="1" applyAlignment="1">
      <alignment horizontal="center" vertical="center" wrapText="1"/>
      <protection/>
    </xf>
    <xf numFmtId="193" fontId="19" fillId="27" borderId="49" xfId="56" applyNumberFormat="1" applyFont="1" applyFill="1" applyBorder="1" applyAlignment="1">
      <alignment horizontal="center" vertical="center" wrapText="1"/>
      <protection/>
    </xf>
    <xf numFmtId="193" fontId="19" fillId="27" borderId="47" xfId="56" applyNumberFormat="1" applyFont="1" applyFill="1" applyBorder="1" applyAlignment="1">
      <alignment horizontal="center" vertical="center" wrapText="1"/>
      <protection/>
    </xf>
    <xf numFmtId="0" fontId="35" fillId="25" borderId="27" xfId="59" applyFont="1" applyFill="1" applyBorder="1" applyAlignment="1">
      <alignment horizontal="center"/>
      <protection/>
    </xf>
    <xf numFmtId="0" fontId="35" fillId="25" borderId="28" xfId="59" applyFont="1" applyFill="1" applyBorder="1" applyAlignment="1">
      <alignment horizontal="center"/>
      <protection/>
    </xf>
    <xf numFmtId="0" fontId="35" fillId="25" borderId="50" xfId="59" applyFont="1" applyFill="1" applyBorder="1" applyAlignment="1">
      <alignment horizontal="center"/>
      <protection/>
    </xf>
    <xf numFmtId="193" fontId="19" fillId="16" borderId="46" xfId="56" applyNumberFormat="1" applyFont="1" applyFill="1" applyBorder="1" applyAlignment="1">
      <alignment horizontal="center" vertical="center" wrapText="1"/>
      <protection/>
    </xf>
    <xf numFmtId="193" fontId="19" fillId="16" borderId="49" xfId="56" applyNumberFormat="1" applyFont="1" applyFill="1" applyBorder="1" applyAlignment="1">
      <alignment horizontal="center" vertical="center" wrapText="1"/>
      <protection/>
    </xf>
    <xf numFmtId="193" fontId="19" fillId="16" borderId="47" xfId="56" applyNumberFormat="1" applyFont="1" applyFill="1" applyBorder="1" applyAlignment="1">
      <alignment horizontal="center" vertical="center" wrapText="1"/>
      <protection/>
    </xf>
    <xf numFmtId="10" fontId="24" fillId="0" borderId="0" xfId="0" applyNumberFormat="1" applyFont="1" applyFill="1" applyBorder="1" applyAlignment="1">
      <alignment horizontal="center" vertical="center" wrapText="1"/>
    </xf>
    <xf numFmtId="212" fontId="19" fillId="0" borderId="74" xfId="53" applyNumberFormat="1" applyFont="1" applyFill="1" applyBorder="1" applyAlignment="1">
      <alignment horizontal="center" vertical="center"/>
    </xf>
    <xf numFmtId="212" fontId="19" fillId="0" borderId="58" xfId="53" applyNumberFormat="1" applyFont="1" applyFill="1" applyBorder="1" applyAlignment="1">
      <alignment horizontal="center" vertical="center"/>
    </xf>
    <xf numFmtId="0" fontId="19" fillId="29" borderId="19" xfId="0" applyFont="1" applyFill="1" applyBorder="1" applyAlignment="1">
      <alignment horizontal="center"/>
    </xf>
    <xf numFmtId="0" fontId="19" fillId="29" borderId="13" xfId="0" applyFont="1" applyFill="1" applyBorder="1" applyAlignment="1">
      <alignment horizontal="center"/>
    </xf>
    <xf numFmtId="0" fontId="19" fillId="29" borderId="22" xfId="0" applyFont="1" applyFill="1" applyBorder="1" applyAlignment="1">
      <alignment horizontal="center"/>
    </xf>
    <xf numFmtId="0" fontId="19" fillId="29" borderId="17" xfId="0" applyFont="1" applyFill="1" applyBorder="1" applyAlignment="1">
      <alignment horizontal="center"/>
    </xf>
    <xf numFmtId="0" fontId="19" fillId="29" borderId="0" xfId="0" applyFont="1" applyFill="1" applyBorder="1" applyAlignment="1">
      <alignment horizontal="center"/>
    </xf>
    <xf numFmtId="0" fontId="19" fillId="29" borderId="23" xfId="0" applyFont="1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/>
    </xf>
    <xf numFmtId="0" fontId="19" fillId="29" borderId="26" xfId="0" applyFont="1" applyFill="1" applyBorder="1" applyAlignment="1">
      <alignment horizontal="center" vertical="center"/>
    </xf>
    <xf numFmtId="215" fontId="19" fillId="0" borderId="24" xfId="0" applyNumberFormat="1" applyFont="1" applyFill="1" applyBorder="1" applyAlignment="1">
      <alignment horizontal="center" vertical="center"/>
    </xf>
    <xf numFmtId="215" fontId="19" fillId="0" borderId="25" xfId="0" applyNumberFormat="1" applyFont="1" applyFill="1" applyBorder="1" applyAlignment="1">
      <alignment horizontal="center" vertical="center"/>
    </xf>
    <xf numFmtId="215" fontId="19" fillId="0" borderId="26" xfId="0" applyNumberFormat="1" applyFont="1" applyFill="1" applyBorder="1" applyAlignment="1">
      <alignment horizontal="center" vertical="center"/>
    </xf>
    <xf numFmtId="212" fontId="0" fillId="0" borderId="17" xfId="53" applyNumberFormat="1" applyFont="1" applyFill="1" applyBorder="1" applyAlignment="1">
      <alignment horizontal="center" vertical="center"/>
    </xf>
    <xf numFmtId="212" fontId="0" fillId="0" borderId="23" xfId="53" applyNumberFormat="1" applyFont="1" applyFill="1" applyBorder="1" applyAlignment="1">
      <alignment horizontal="center" vertical="center"/>
    </xf>
    <xf numFmtId="188" fontId="0" fillId="0" borderId="19" xfId="67" applyNumberFormat="1" applyFont="1" applyFill="1" applyBorder="1" applyAlignment="1">
      <alignment horizontal="center" vertical="center"/>
    </xf>
    <xf numFmtId="188" fontId="0" fillId="0" borderId="22" xfId="67" applyNumberFormat="1" applyFont="1" applyFill="1" applyBorder="1" applyAlignment="1">
      <alignment horizontal="center" vertical="center"/>
    </xf>
    <xf numFmtId="212" fontId="0" fillId="0" borderId="75" xfId="53" applyNumberFormat="1" applyFont="1" applyFill="1" applyBorder="1" applyAlignment="1">
      <alignment horizontal="center" vertical="center"/>
    </xf>
    <xf numFmtId="212" fontId="0" fillId="0" borderId="56" xfId="53" applyNumberFormat="1" applyFont="1" applyFill="1" applyBorder="1" applyAlignment="1">
      <alignment horizontal="center" vertical="center"/>
    </xf>
    <xf numFmtId="212" fontId="19" fillId="0" borderId="41" xfId="53" applyNumberFormat="1" applyFont="1" applyFill="1" applyBorder="1" applyAlignment="1">
      <alignment horizontal="center" vertical="center"/>
    </xf>
    <xf numFmtId="212" fontId="19" fillId="0" borderId="76" xfId="53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186" fontId="0" fillId="0" borderId="18" xfId="53" applyFont="1" applyFill="1" applyBorder="1" applyAlignment="1">
      <alignment horizontal="center" vertical="center"/>
    </xf>
    <xf numFmtId="186" fontId="0" fillId="0" borderId="37" xfId="53" applyFont="1" applyFill="1" applyBorder="1" applyAlignment="1">
      <alignment horizontal="center" vertical="center"/>
    </xf>
    <xf numFmtId="186" fontId="0" fillId="0" borderId="42" xfId="53" applyFont="1" applyFill="1" applyBorder="1" applyAlignment="1">
      <alignment horizontal="center" vertical="center"/>
    </xf>
    <xf numFmtId="9" fontId="0" fillId="0" borderId="75" xfId="67" applyFont="1" applyFill="1" applyBorder="1" applyAlignment="1">
      <alignment horizontal="center" vertical="center"/>
    </xf>
    <xf numFmtId="9" fontId="0" fillId="0" borderId="10" xfId="67" applyFont="1" applyFill="1" applyBorder="1" applyAlignment="1">
      <alignment horizontal="center" vertical="center"/>
    </xf>
    <xf numFmtId="215" fontId="0" fillId="0" borderId="17" xfId="0" applyNumberFormat="1" applyFont="1" applyFill="1" applyBorder="1" applyAlignment="1">
      <alignment horizontal="center" vertical="center"/>
    </xf>
    <xf numFmtId="215" fontId="0" fillId="0" borderId="23" xfId="0" applyNumberFormat="1" applyFont="1" applyFill="1" applyBorder="1" applyAlignment="1">
      <alignment horizontal="center" vertical="center"/>
    </xf>
    <xf numFmtId="212" fontId="0" fillId="0" borderId="24" xfId="53" applyNumberFormat="1" applyFont="1" applyFill="1" applyBorder="1" applyAlignment="1">
      <alignment horizontal="center" vertical="center"/>
    </xf>
    <xf numFmtId="212" fontId="0" fillId="0" borderId="26" xfId="53" applyNumberFormat="1" applyFont="1" applyFill="1" applyBorder="1" applyAlignment="1">
      <alignment horizontal="center" vertical="center"/>
    </xf>
    <xf numFmtId="1" fontId="19" fillId="0" borderId="37" xfId="0" applyNumberFormat="1" applyFont="1" applyFill="1" applyBorder="1" applyAlignment="1">
      <alignment horizontal="center" vertical="center"/>
    </xf>
    <xf numFmtId="1" fontId="19" fillId="0" borderId="42" xfId="0" applyNumberFormat="1" applyFont="1" applyFill="1" applyBorder="1" applyAlignment="1">
      <alignment horizontal="center" vertical="center"/>
    </xf>
    <xf numFmtId="215" fontId="19" fillId="0" borderId="21" xfId="0" applyNumberFormat="1" applyFont="1" applyFill="1" applyBorder="1" applyAlignment="1">
      <alignment horizontal="left" vertical="center"/>
    </xf>
    <xf numFmtId="215" fontId="19" fillId="0" borderId="12" xfId="0" applyNumberFormat="1" applyFont="1" applyFill="1" applyBorder="1" applyAlignment="1">
      <alignment horizontal="left" vertical="center"/>
    </xf>
    <xf numFmtId="9" fontId="0" fillId="0" borderId="17" xfId="67" applyFont="1" applyFill="1" applyBorder="1" applyAlignment="1">
      <alignment horizontal="center" vertical="center"/>
    </xf>
    <xf numFmtId="9" fontId="0" fillId="0" borderId="24" xfId="67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59" xfId="0" applyNumberFormat="1" applyFont="1" applyFill="1" applyBorder="1" applyAlignment="1">
      <alignment horizontal="center" vertical="center"/>
    </xf>
    <xf numFmtId="1" fontId="19" fillId="0" borderId="60" xfId="0" applyNumberFormat="1" applyFont="1" applyFill="1" applyBorder="1" applyAlignment="1">
      <alignment horizontal="center" vertical="center"/>
    </xf>
    <xf numFmtId="186" fontId="0" fillId="0" borderId="20" xfId="53" applyFont="1" applyFill="1" applyBorder="1" applyAlignment="1">
      <alignment horizontal="center" vertical="center"/>
    </xf>
    <xf numFmtId="186" fontId="0" fillId="0" borderId="59" xfId="53" applyFont="1" applyFill="1" applyBorder="1" applyAlignment="1">
      <alignment horizontal="center" vertical="center"/>
    </xf>
    <xf numFmtId="186" fontId="0" fillId="0" borderId="60" xfId="53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214" fontId="19" fillId="0" borderId="18" xfId="0" applyNumberFormat="1" applyFont="1" applyFill="1" applyBorder="1" applyAlignment="1">
      <alignment horizontal="center" vertical="center" wrapText="1"/>
    </xf>
    <xf numFmtId="214" fontId="19" fillId="0" borderId="42" xfId="0" applyNumberFormat="1" applyFont="1" applyFill="1" applyBorder="1" applyAlignment="1">
      <alignment horizontal="center" vertical="center" wrapText="1"/>
    </xf>
    <xf numFmtId="10" fontId="19" fillId="0" borderId="38" xfId="0" applyNumberFormat="1" applyFont="1" applyFill="1" applyBorder="1" applyAlignment="1">
      <alignment horizontal="center" vertical="center"/>
    </xf>
    <xf numFmtId="10" fontId="19" fillId="0" borderId="74" xfId="0" applyNumberFormat="1" applyFont="1" applyFill="1" applyBorder="1" applyAlignment="1">
      <alignment horizontal="center" vertical="center"/>
    </xf>
    <xf numFmtId="9" fontId="0" fillId="0" borderId="74" xfId="67" applyFont="1" applyFill="1" applyBorder="1" applyAlignment="1">
      <alignment horizontal="center" vertical="center"/>
    </xf>
    <xf numFmtId="0" fontId="29" fillId="37" borderId="18" xfId="0" applyFont="1" applyFill="1" applyBorder="1" applyAlignment="1">
      <alignment horizontal="center" vertical="center" textRotation="90"/>
    </xf>
    <xf numFmtId="0" fontId="29" fillId="37" borderId="37" xfId="0" applyFont="1" applyFill="1" applyBorder="1" applyAlignment="1">
      <alignment horizontal="center" vertical="center" textRotation="90"/>
    </xf>
    <xf numFmtId="0" fontId="29" fillId="37" borderId="42" xfId="0" applyFont="1" applyFill="1" applyBorder="1" applyAlignment="1">
      <alignment horizontal="center" vertical="center" textRotation="90"/>
    </xf>
    <xf numFmtId="0" fontId="29" fillId="38" borderId="18" xfId="0" applyFont="1" applyFill="1" applyBorder="1" applyAlignment="1">
      <alignment horizontal="center" vertical="center" textRotation="90"/>
    </xf>
    <xf numFmtId="0" fontId="29" fillId="38" borderId="37" xfId="0" applyFont="1" applyFill="1" applyBorder="1" applyAlignment="1">
      <alignment horizontal="center" vertical="center" textRotation="90"/>
    </xf>
    <xf numFmtId="0" fontId="23" fillId="25" borderId="0" xfId="56" applyFont="1" applyFill="1" applyBorder="1" applyAlignment="1" applyProtection="1">
      <alignment horizontal="center" vertical="center"/>
      <protection locked="0"/>
    </xf>
    <xf numFmtId="0" fontId="23" fillId="25" borderId="23" xfId="56" applyFont="1" applyFill="1" applyBorder="1" applyAlignment="1" applyProtection="1">
      <alignment horizontal="center" vertical="center"/>
      <protection locked="0"/>
    </xf>
    <xf numFmtId="0" fontId="38" fillId="0" borderId="19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29" fillId="39" borderId="18" xfId="0" applyFont="1" applyFill="1" applyBorder="1" applyAlignment="1">
      <alignment horizontal="center" vertical="center" textRotation="90"/>
    </xf>
    <xf numFmtId="0" fontId="29" fillId="39" borderId="37" xfId="0" applyFont="1" applyFill="1" applyBorder="1" applyAlignment="1">
      <alignment horizontal="center" vertical="center" textRotation="90"/>
    </xf>
    <xf numFmtId="0" fontId="29" fillId="39" borderId="42" xfId="0" applyFont="1" applyFill="1" applyBorder="1" applyAlignment="1">
      <alignment horizontal="center" vertical="center" textRotation="90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0" fillId="29" borderId="19" xfId="0" applyFill="1" applyBorder="1" applyAlignment="1">
      <alignment horizontal="center"/>
    </xf>
    <xf numFmtId="0" fontId="0" fillId="29" borderId="22" xfId="0" applyFill="1" applyBorder="1" applyAlignment="1">
      <alignment horizontal="center"/>
    </xf>
    <xf numFmtId="0" fontId="0" fillId="29" borderId="49" xfId="0" applyFill="1" applyBorder="1" applyAlignment="1">
      <alignment horizontal="center" vertical="center"/>
    </xf>
    <xf numFmtId="0" fontId="0" fillId="29" borderId="47" xfId="0" applyFill="1" applyBorder="1" applyAlignment="1">
      <alignment horizontal="center" vertical="center"/>
    </xf>
    <xf numFmtId="4" fontId="29" fillId="36" borderId="19" xfId="56" applyNumberFormat="1" applyFont="1" applyFill="1" applyBorder="1" applyAlignment="1" applyProtection="1">
      <alignment horizontal="center" vertical="center" wrapText="1"/>
      <protection locked="0"/>
    </xf>
    <xf numFmtId="4" fontId="29" fillId="36" borderId="13" xfId="56" applyNumberFormat="1" applyFont="1" applyFill="1" applyBorder="1" applyAlignment="1" applyProtection="1">
      <alignment horizontal="center" vertical="center" wrapText="1"/>
      <protection locked="0"/>
    </xf>
    <xf numFmtId="4" fontId="29" fillId="36" borderId="22" xfId="56" applyNumberFormat="1" applyFont="1" applyFill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0" fillId="29" borderId="27" xfId="0" applyFill="1" applyBorder="1" applyAlignment="1">
      <alignment horizontal="center" vertical="center"/>
    </xf>
    <xf numFmtId="0" fontId="0" fillId="29" borderId="28" xfId="0" applyFill="1" applyBorder="1" applyAlignment="1">
      <alignment horizontal="center" vertical="center"/>
    </xf>
    <xf numFmtId="0" fontId="0" fillId="29" borderId="50" xfId="0" applyFill="1" applyBorder="1" applyAlignment="1">
      <alignment horizontal="center" vertical="center"/>
    </xf>
    <xf numFmtId="215" fontId="0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7" xfId="0" applyFill="1" applyBorder="1" applyAlignment="1">
      <alignment horizontal="center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Moeda 12" xfId="50"/>
    <cellStyle name="Moeda 2 2 2" xfId="51"/>
    <cellStyle name="Moeda 3" xfId="52"/>
    <cellStyle name="Moeda 4" xfId="53"/>
    <cellStyle name="Neutra" xfId="54"/>
    <cellStyle name="Normal 10 2" xfId="55"/>
    <cellStyle name="Normal 2" xfId="56"/>
    <cellStyle name="Normal 2 10 2" xfId="57"/>
    <cellStyle name="Normal 3" xfId="58"/>
    <cellStyle name="Normal 4_PLANILHA REFERÊNCIA - MORADIAS OP - 1ª FASE" xfId="59"/>
    <cellStyle name="Normal 4_PLANILHA REFERÊNCIA - MORADIAS OP - 1ª FASE 2" xfId="60"/>
    <cellStyle name="Normal_Museologia Planilha Referência de Preço" xfId="61"/>
    <cellStyle name="Normal_Planilha Museologia" xfId="62"/>
    <cellStyle name="Normal_REFERÊNCIA DE PREÇO _EM" xfId="63"/>
    <cellStyle name="Normal_REFERÊNCIA DE PREÇO _EM 2" xfId="64"/>
    <cellStyle name="Normal_UFOP-Restaurante-PE-GERAL-PlanilhaOrçamentária Final" xfId="65"/>
    <cellStyle name="Nota" xfId="66"/>
    <cellStyle name="Percent" xfId="67"/>
    <cellStyle name="Saída" xfId="68"/>
    <cellStyle name="Comma [0]" xfId="69"/>
    <cellStyle name="Separador de milhares 2" xfId="70"/>
    <cellStyle name="Separador de milhares 2 2 2" xfId="71"/>
    <cellStyle name="Separador de milhares 2 9" xfId="72"/>
    <cellStyle name="Separador de milhares 3 2" xfId="73"/>
    <cellStyle name="Separador de milhares 3 2 3" xfId="74"/>
    <cellStyle name="Texto de Aviso" xfId="75"/>
    <cellStyle name="Texto Explicativo" xfId="76"/>
    <cellStyle name="Título" xfId="77"/>
    <cellStyle name="Título 1" xfId="78"/>
    <cellStyle name="Título 1 1" xfId="79"/>
    <cellStyle name="Título 1 1 1" xfId="80"/>
    <cellStyle name="Título 2" xfId="81"/>
    <cellStyle name="Título 3" xfId="82"/>
    <cellStyle name="Título 4" xfId="83"/>
    <cellStyle name="Total" xfId="84"/>
    <cellStyle name="Comma" xfId="85"/>
    <cellStyle name="Vírgula 3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190500</xdr:rowOff>
    </xdr:from>
    <xdr:to>
      <xdr:col>0</xdr:col>
      <xdr:colOff>723900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533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190500</xdr:rowOff>
    </xdr:from>
    <xdr:to>
      <xdr:col>0</xdr:col>
      <xdr:colOff>723900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533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1</xdr:col>
      <xdr:colOff>57150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533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1</xdr:col>
      <xdr:colOff>57150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533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1</xdr:col>
      <xdr:colOff>57150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533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1</xdr:col>
      <xdr:colOff>57150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533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1</xdr:col>
      <xdr:colOff>342900</xdr:colOff>
      <xdr:row>4</xdr:row>
      <xdr:rowOff>28575</xdr:rowOff>
    </xdr:to>
    <xdr:pic>
      <xdr:nvPicPr>
        <xdr:cNvPr id="1" name="Picture 1" descr="loguf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476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1</xdr:col>
      <xdr:colOff>485775</xdr:colOff>
      <xdr:row>3</xdr:row>
      <xdr:rowOff>133350</xdr:rowOff>
    </xdr:to>
    <xdr:pic>
      <xdr:nvPicPr>
        <xdr:cNvPr id="1" name="Picture 1" descr="loguf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476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0</xdr:col>
      <xdr:colOff>485775</xdr:colOff>
      <xdr:row>3</xdr:row>
      <xdr:rowOff>104775</xdr:rowOff>
    </xdr:to>
    <xdr:pic>
      <xdr:nvPicPr>
        <xdr:cNvPr id="1" name="Picture 1" descr="loguf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476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523875</xdr:colOff>
      <xdr:row>3</xdr:row>
      <xdr:rowOff>66675</xdr:rowOff>
    </xdr:to>
    <xdr:pic>
      <xdr:nvPicPr>
        <xdr:cNvPr id="1" name="Picture 1" descr="loguf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4762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7</xdr:row>
      <xdr:rowOff>57150</xdr:rowOff>
    </xdr:from>
    <xdr:to>
      <xdr:col>3</xdr:col>
      <xdr:colOff>133350</xdr:colOff>
      <xdr:row>50</xdr:row>
      <xdr:rowOff>28575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209800"/>
          <a:ext cx="6848475" cy="693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93" zoomScaleNormal="93" zoomScalePageLayoutView="0" workbookViewId="0" topLeftCell="A1">
      <selection activeCell="F12" sqref="F12"/>
    </sheetView>
  </sheetViews>
  <sheetFormatPr defaultColWidth="9.140625" defaultRowHeight="12.75"/>
  <cols>
    <col min="1" max="1" width="12.7109375" style="0" customWidth="1"/>
    <col min="2" max="2" width="95.7109375" style="0" customWidth="1"/>
    <col min="3" max="3" width="25.7109375" style="0" customWidth="1"/>
    <col min="4" max="4" width="10.7109375" style="10" customWidth="1"/>
  </cols>
  <sheetData>
    <row r="1" spans="1:3" ht="23.25">
      <c r="A1" s="318"/>
      <c r="B1" s="319"/>
      <c r="C1" s="320"/>
    </row>
    <row r="2" spans="1:3" ht="23.25" customHeight="1">
      <c r="A2" s="308" t="s">
        <v>215</v>
      </c>
      <c r="B2" s="309"/>
      <c r="C2" s="310"/>
    </row>
    <row r="3" spans="1:3" ht="23.25" customHeight="1">
      <c r="A3" s="308" t="s">
        <v>2</v>
      </c>
      <c r="B3" s="309"/>
      <c r="C3" s="310"/>
    </row>
    <row r="4" spans="1:3" ht="23.25" customHeight="1">
      <c r="A4" s="308" t="s">
        <v>23</v>
      </c>
      <c r="B4" s="309"/>
      <c r="C4" s="310"/>
    </row>
    <row r="5" spans="1:3" ht="23.25" customHeight="1">
      <c r="A5" s="308" t="s">
        <v>48</v>
      </c>
      <c r="B5" s="309"/>
      <c r="C5" s="310"/>
    </row>
    <row r="6" spans="1:3" ht="24" customHeight="1" thickBot="1">
      <c r="A6" s="308" t="s">
        <v>24</v>
      </c>
      <c r="B6" s="309"/>
      <c r="C6" s="310"/>
    </row>
    <row r="7" spans="1:3" ht="30" customHeight="1">
      <c r="A7" s="15">
        <v>1</v>
      </c>
      <c r="B7" s="149" t="s">
        <v>20</v>
      </c>
      <c r="C7" s="144">
        <f>'1-GER. OBRAS'!C8:F8</f>
        <v>0</v>
      </c>
    </row>
    <row r="8" spans="1:5" ht="30" customHeight="1">
      <c r="A8" s="16">
        <v>2</v>
      </c>
      <c r="B8" s="147" t="s">
        <v>31</v>
      </c>
      <c r="C8" s="145">
        <f>'2-SERVIÇOS PRELIMINARES'!C8:F8</f>
        <v>0</v>
      </c>
      <c r="E8" s="155"/>
    </row>
    <row r="9" spans="1:3" ht="30" customHeight="1">
      <c r="A9" s="16">
        <v>3</v>
      </c>
      <c r="B9" s="148" t="s">
        <v>32</v>
      </c>
      <c r="C9" s="145">
        <f>'3-URBANISMO'!C8:F8</f>
        <v>0</v>
      </c>
    </row>
    <row r="10" spans="1:3" ht="30" customHeight="1" thickBot="1">
      <c r="A10" s="150">
        <v>4</v>
      </c>
      <c r="B10" s="151" t="s">
        <v>43</v>
      </c>
      <c r="C10" s="152">
        <f>'4-PAISAGISMO'!C8:F8</f>
        <v>0</v>
      </c>
    </row>
    <row r="11" spans="1:3" ht="30" customHeight="1" thickBot="1">
      <c r="A11" s="311" t="s">
        <v>25</v>
      </c>
      <c r="B11" s="312"/>
      <c r="C11" s="153">
        <f>SUM(C7:C10)</f>
        <v>0</v>
      </c>
    </row>
    <row r="12" spans="1:3" ht="30" customHeight="1" thickBot="1">
      <c r="A12" s="321" t="s">
        <v>86</v>
      </c>
      <c r="B12" s="322"/>
      <c r="C12" s="154"/>
    </row>
    <row r="13" spans="1:3" ht="30" customHeight="1" thickBot="1">
      <c r="A13" s="323" t="s">
        <v>87</v>
      </c>
      <c r="B13" s="324"/>
      <c r="C13" s="146">
        <f>C11*1.25</f>
        <v>0</v>
      </c>
    </row>
    <row r="14" spans="1:3" ht="49.5" customHeight="1" thickBot="1">
      <c r="A14" s="313"/>
      <c r="B14" s="314"/>
      <c r="C14" s="315"/>
    </row>
    <row r="15" spans="1:3" ht="12.75">
      <c r="A15" s="2"/>
      <c r="B15" s="1"/>
      <c r="C15" s="17"/>
    </row>
    <row r="16" spans="1:3" ht="26.25" hidden="1" thickBot="1">
      <c r="A16" s="296" t="s">
        <v>208</v>
      </c>
      <c r="B16" s="325" t="s">
        <v>209</v>
      </c>
      <c r="C16" s="326"/>
    </row>
    <row r="17" spans="1:3" ht="13.5" hidden="1" thickBot="1">
      <c r="A17" s="2"/>
      <c r="B17" s="1"/>
      <c r="C17" s="17"/>
    </row>
    <row r="18" spans="1:4" ht="15.75" thickBot="1">
      <c r="A18" s="316" t="s">
        <v>26</v>
      </c>
      <c r="B18" s="317"/>
      <c r="C18" s="317"/>
      <c r="D18" s="119"/>
    </row>
    <row r="19" spans="1:3" ht="49.5" customHeight="1" thickBot="1">
      <c r="A19" s="18">
        <v>1</v>
      </c>
      <c r="B19" s="301" t="s">
        <v>27</v>
      </c>
      <c r="C19" s="302"/>
    </row>
    <row r="20" spans="1:3" ht="15" thickBot="1">
      <c r="A20" s="303"/>
      <c r="B20" s="304"/>
      <c r="C20" s="304"/>
    </row>
    <row r="21" spans="1:3" ht="99.75" customHeight="1" thickBot="1">
      <c r="A21" s="18">
        <v>2</v>
      </c>
      <c r="B21" s="301" t="s">
        <v>28</v>
      </c>
      <c r="C21" s="305"/>
    </row>
    <row r="22" spans="1:3" ht="15" thickBot="1">
      <c r="A22" s="19"/>
      <c r="B22" s="20"/>
      <c r="C22" s="21"/>
    </row>
    <row r="23" spans="1:3" ht="99.75" customHeight="1" thickBot="1">
      <c r="A23" s="18">
        <v>3</v>
      </c>
      <c r="B23" s="306" t="s">
        <v>29</v>
      </c>
      <c r="C23" s="307"/>
    </row>
    <row r="24" spans="1:3" ht="15" thickBot="1">
      <c r="A24" s="19"/>
      <c r="B24" s="20"/>
      <c r="C24" s="20"/>
    </row>
    <row r="25" spans="1:3" ht="49.5" customHeight="1" thickBot="1">
      <c r="A25" s="18">
        <v>4</v>
      </c>
      <c r="B25" s="306" t="s">
        <v>30</v>
      </c>
      <c r="C25" s="307"/>
    </row>
  </sheetData>
  <sheetProtection/>
  <mergeCells count="17">
    <mergeCell ref="A18:C18"/>
    <mergeCell ref="A1:C1"/>
    <mergeCell ref="A2:C2"/>
    <mergeCell ref="A3:C3"/>
    <mergeCell ref="A4:C4"/>
    <mergeCell ref="A5:C5"/>
    <mergeCell ref="A12:B12"/>
    <mergeCell ref="A13:B13"/>
    <mergeCell ref="B16:C16"/>
    <mergeCell ref="B19:C19"/>
    <mergeCell ref="A20:C20"/>
    <mergeCell ref="B21:C21"/>
    <mergeCell ref="B23:C23"/>
    <mergeCell ref="B25:C25"/>
    <mergeCell ref="A6:C6"/>
    <mergeCell ref="A11:B11"/>
    <mergeCell ref="A14:C14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70" r:id="rId2"/>
  <headerFooter alignWithMargins="0">
    <oddFooter>&amp;C&amp;P/&amp;N&amp;R&amp;F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B71" sqref="B71"/>
    </sheetView>
  </sheetViews>
  <sheetFormatPr defaultColWidth="9.140625" defaultRowHeight="12.75"/>
  <cols>
    <col min="1" max="1" width="10.7109375" style="5" customWidth="1"/>
    <col min="2" max="2" width="60.7109375" style="0" customWidth="1"/>
    <col min="3" max="4" width="10.7109375" style="0" customWidth="1"/>
    <col min="5" max="5" width="15.7109375" style="0" customWidth="1"/>
    <col min="6" max="6" width="15.7109375" style="3" customWidth="1"/>
  </cols>
  <sheetData>
    <row r="1" spans="1:6" ht="15">
      <c r="A1" s="333"/>
      <c r="B1" s="334"/>
      <c r="C1" s="334"/>
      <c r="D1" s="334"/>
      <c r="E1" s="334"/>
      <c r="F1" s="335"/>
    </row>
    <row r="2" spans="1:6" ht="20.25">
      <c r="A2" s="336" t="s">
        <v>215</v>
      </c>
      <c r="B2" s="337"/>
      <c r="C2" s="337"/>
      <c r="D2" s="337"/>
      <c r="E2" s="337"/>
      <c r="F2" s="338"/>
    </row>
    <row r="3" spans="1:6" ht="20.25">
      <c r="A3" s="336" t="s">
        <v>2</v>
      </c>
      <c r="B3" s="337"/>
      <c r="C3" s="337"/>
      <c r="D3" s="337"/>
      <c r="E3" s="337"/>
      <c r="F3" s="338"/>
    </row>
    <row r="4" spans="1:6" ht="20.25">
      <c r="A4" s="336" t="s">
        <v>23</v>
      </c>
      <c r="B4" s="337"/>
      <c r="C4" s="337"/>
      <c r="D4" s="337"/>
      <c r="E4" s="337"/>
      <c r="F4" s="338"/>
    </row>
    <row r="5" spans="1:6" ht="18">
      <c r="A5" s="339" t="s">
        <v>48</v>
      </c>
      <c r="B5" s="340"/>
      <c r="C5" s="340"/>
      <c r="D5" s="340"/>
      <c r="E5" s="340"/>
      <c r="F5" s="341"/>
    </row>
    <row r="6" spans="1:6" ht="21" thickBot="1">
      <c r="A6" s="342" t="s">
        <v>24</v>
      </c>
      <c r="B6" s="343"/>
      <c r="C6" s="343"/>
      <c r="D6" s="343"/>
      <c r="E6" s="343"/>
      <c r="F6" s="344"/>
    </row>
    <row r="7" spans="1:6" ht="30" customHeight="1" thickBot="1">
      <c r="A7" s="51" t="s">
        <v>0</v>
      </c>
      <c r="B7" s="52" t="s">
        <v>3</v>
      </c>
      <c r="C7" s="53" t="s">
        <v>4</v>
      </c>
      <c r="D7" s="54" t="s">
        <v>5</v>
      </c>
      <c r="E7" s="55" t="s">
        <v>6</v>
      </c>
      <c r="F7" s="56" t="s">
        <v>7</v>
      </c>
    </row>
    <row r="8" spans="1:6" ht="30" customHeight="1" thickBot="1">
      <c r="A8" s="57">
        <v>1</v>
      </c>
      <c r="B8" s="58" t="s">
        <v>44</v>
      </c>
      <c r="C8" s="327"/>
      <c r="D8" s="328"/>
      <c r="E8" s="328"/>
      <c r="F8" s="329"/>
    </row>
    <row r="9" spans="1:6" ht="15" customHeight="1">
      <c r="A9" s="59" t="s">
        <v>13</v>
      </c>
      <c r="B9" s="60" t="s">
        <v>63</v>
      </c>
      <c r="C9" s="61" t="s">
        <v>9</v>
      </c>
      <c r="D9" s="134">
        <v>6</v>
      </c>
      <c r="E9" s="62"/>
      <c r="F9" s="63"/>
    </row>
    <row r="10" spans="1:6" ht="15" customHeight="1">
      <c r="A10" s="64" t="s">
        <v>14</v>
      </c>
      <c r="B10" s="65" t="s">
        <v>62</v>
      </c>
      <c r="C10" s="66" t="s">
        <v>9</v>
      </c>
      <c r="D10" s="135">
        <v>6</v>
      </c>
      <c r="E10" s="67"/>
      <c r="F10" s="68"/>
    </row>
    <row r="11" spans="1:6" ht="15" customHeight="1" thickBot="1">
      <c r="A11" s="69" t="s">
        <v>45</v>
      </c>
      <c r="B11" s="133" t="s">
        <v>46</v>
      </c>
      <c r="C11" s="70" t="s">
        <v>9</v>
      </c>
      <c r="D11" s="136">
        <v>6</v>
      </c>
      <c r="E11" s="71"/>
      <c r="F11" s="72"/>
    </row>
    <row r="12" spans="1:6" ht="30" customHeight="1" thickBot="1">
      <c r="A12" s="330"/>
      <c r="B12" s="331"/>
      <c r="C12" s="331"/>
      <c r="D12" s="331"/>
      <c r="E12" s="331"/>
      <c r="F12" s="332"/>
    </row>
    <row r="13" spans="1:6" ht="15">
      <c r="A13" s="73"/>
      <c r="B13" s="73"/>
      <c r="C13" s="73"/>
      <c r="D13" s="73"/>
      <c r="E13" s="73"/>
      <c r="F13" s="74"/>
    </row>
  </sheetData>
  <sheetProtection/>
  <mergeCells count="8">
    <mergeCell ref="C8:F8"/>
    <mergeCell ref="A12:F12"/>
    <mergeCell ref="A1:F1"/>
    <mergeCell ref="A2:F2"/>
    <mergeCell ref="A3:F3"/>
    <mergeCell ref="A4:F4"/>
    <mergeCell ref="A5:F5"/>
    <mergeCell ref="A6:F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78" r:id="rId2"/>
  <headerFooter>
    <oddFooter>&amp;C&amp;P/&amp;N&amp;R&amp;F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2">
      <selection activeCell="L36" sqref="L36"/>
    </sheetView>
  </sheetViews>
  <sheetFormatPr defaultColWidth="9.140625" defaultRowHeight="12.75"/>
  <cols>
    <col min="1" max="1" width="10.7109375" style="5" customWidth="1"/>
    <col min="2" max="2" width="60.7109375" style="0" customWidth="1"/>
    <col min="3" max="3" width="10.7109375" style="0" customWidth="1"/>
    <col min="4" max="4" width="10.7109375" style="127" customWidth="1"/>
    <col min="5" max="5" width="15.7109375" style="0" customWidth="1"/>
    <col min="6" max="6" width="15.7109375" style="3" customWidth="1"/>
    <col min="7" max="7" width="19.8515625" style="0" hidden="1" customWidth="1"/>
    <col min="8" max="8" width="19.140625" style="0" customWidth="1"/>
    <col min="12" max="12" width="11.00390625" style="0" bestFit="1" customWidth="1"/>
  </cols>
  <sheetData>
    <row r="1" spans="1:6" ht="15">
      <c r="A1" s="333"/>
      <c r="B1" s="334"/>
      <c r="C1" s="334"/>
      <c r="D1" s="334"/>
      <c r="E1" s="334"/>
      <c r="F1" s="335"/>
    </row>
    <row r="2" spans="1:6" ht="20.25">
      <c r="A2" s="336" t="s">
        <v>215</v>
      </c>
      <c r="B2" s="337"/>
      <c r="C2" s="337"/>
      <c r="D2" s="337"/>
      <c r="E2" s="337"/>
      <c r="F2" s="338"/>
    </row>
    <row r="3" spans="1:6" ht="20.25">
      <c r="A3" s="336" t="s">
        <v>2</v>
      </c>
      <c r="B3" s="337"/>
      <c r="C3" s="337"/>
      <c r="D3" s="337"/>
      <c r="E3" s="337"/>
      <c r="F3" s="338"/>
    </row>
    <row r="4" spans="1:6" ht="20.25">
      <c r="A4" s="336" t="s">
        <v>23</v>
      </c>
      <c r="B4" s="337"/>
      <c r="C4" s="337"/>
      <c r="D4" s="337"/>
      <c r="E4" s="337"/>
      <c r="F4" s="338"/>
    </row>
    <row r="5" spans="1:6" ht="18">
      <c r="A5" s="339" t="s">
        <v>48</v>
      </c>
      <c r="B5" s="340"/>
      <c r="C5" s="340"/>
      <c r="D5" s="340"/>
      <c r="E5" s="340"/>
      <c r="F5" s="341"/>
    </row>
    <row r="6" spans="1:6" ht="21" thickBot="1">
      <c r="A6" s="342" t="s">
        <v>24</v>
      </c>
      <c r="B6" s="343"/>
      <c r="C6" s="343"/>
      <c r="D6" s="343"/>
      <c r="E6" s="343"/>
      <c r="F6" s="344"/>
    </row>
    <row r="7" spans="1:6" ht="30" customHeight="1" thickBot="1">
      <c r="A7" s="51" t="s">
        <v>0</v>
      </c>
      <c r="B7" s="52" t="s">
        <v>3</v>
      </c>
      <c r="C7" s="53" t="s">
        <v>4</v>
      </c>
      <c r="D7" s="123" t="s">
        <v>5</v>
      </c>
      <c r="E7" s="55" t="s">
        <v>6</v>
      </c>
      <c r="F7" s="56" t="s">
        <v>7</v>
      </c>
    </row>
    <row r="8" spans="1:6" ht="30" customHeight="1" thickBot="1">
      <c r="A8" s="57">
        <v>2</v>
      </c>
      <c r="B8" s="58" t="s">
        <v>31</v>
      </c>
      <c r="C8" s="327"/>
      <c r="D8" s="328"/>
      <c r="E8" s="328"/>
      <c r="F8" s="329"/>
    </row>
    <row r="9" spans="1:7" ht="30" customHeight="1" thickBot="1">
      <c r="A9" s="76" t="s">
        <v>11</v>
      </c>
      <c r="B9" s="77" t="s">
        <v>31</v>
      </c>
      <c r="C9" s="348"/>
      <c r="D9" s="349"/>
      <c r="E9" s="349"/>
      <c r="F9" s="350"/>
      <c r="G9" s="14"/>
    </row>
    <row r="10" spans="1:6" ht="25.5">
      <c r="A10" s="59" t="s">
        <v>177</v>
      </c>
      <c r="B10" s="92" t="s">
        <v>65</v>
      </c>
      <c r="C10" s="104" t="s">
        <v>8</v>
      </c>
      <c r="D10" s="85">
        <v>300</v>
      </c>
      <c r="E10" s="116"/>
      <c r="F10" s="63"/>
    </row>
    <row r="11" spans="1:8" ht="51">
      <c r="A11" s="64" t="s">
        <v>178</v>
      </c>
      <c r="B11" s="95" t="s">
        <v>55</v>
      </c>
      <c r="C11" s="96" t="s">
        <v>9</v>
      </c>
      <c r="D11" s="137">
        <v>6</v>
      </c>
      <c r="E11" s="97"/>
      <c r="F11" s="68"/>
      <c r="G11" s="93"/>
      <c r="H11" s="94"/>
    </row>
    <row r="12" spans="1:8" ht="63.75">
      <c r="A12" s="64" t="s">
        <v>179</v>
      </c>
      <c r="B12" s="95" t="s">
        <v>56</v>
      </c>
      <c r="C12" s="96" t="s">
        <v>9</v>
      </c>
      <c r="D12" s="137">
        <v>6</v>
      </c>
      <c r="E12" s="97"/>
      <c r="F12" s="68"/>
      <c r="G12" s="94"/>
      <c r="H12" s="94"/>
    </row>
    <row r="13" spans="1:8" ht="51">
      <c r="A13" s="64" t="s">
        <v>180</v>
      </c>
      <c r="B13" s="95" t="s">
        <v>57</v>
      </c>
      <c r="C13" s="98" t="s">
        <v>9</v>
      </c>
      <c r="D13" s="138">
        <v>6</v>
      </c>
      <c r="E13" s="142"/>
      <c r="F13" s="68"/>
      <c r="G13" s="94"/>
      <c r="H13" s="94"/>
    </row>
    <row r="14" spans="1:8" ht="12.75">
      <c r="A14" s="64" t="s">
        <v>181</v>
      </c>
      <c r="B14" s="95" t="s">
        <v>71</v>
      </c>
      <c r="C14" s="98" t="s">
        <v>9</v>
      </c>
      <c r="D14" s="138">
        <v>6</v>
      </c>
      <c r="E14" s="97"/>
      <c r="F14" s="68"/>
      <c r="G14" s="94"/>
      <c r="H14" s="94"/>
    </row>
    <row r="15" spans="1:8" ht="25.5">
      <c r="A15" s="64" t="s">
        <v>182</v>
      </c>
      <c r="B15" s="95" t="s">
        <v>75</v>
      </c>
      <c r="C15" s="98" t="s">
        <v>74</v>
      </c>
      <c r="D15" s="138">
        <v>2</v>
      </c>
      <c r="E15" s="97"/>
      <c r="F15" s="68"/>
      <c r="G15" s="102"/>
      <c r="H15" s="94"/>
    </row>
    <row r="16" spans="1:8" ht="12.75">
      <c r="A16" s="64" t="s">
        <v>183</v>
      </c>
      <c r="B16" s="99" t="s">
        <v>58</v>
      </c>
      <c r="C16" s="100" t="s">
        <v>8</v>
      </c>
      <c r="D16" s="124">
        <v>6</v>
      </c>
      <c r="E16" s="101"/>
      <c r="F16" s="68"/>
      <c r="G16" s="102"/>
      <c r="H16" s="102"/>
    </row>
    <row r="17" spans="1:8" ht="25.5">
      <c r="A17" s="64" t="s">
        <v>184</v>
      </c>
      <c r="B17" s="131" t="s">
        <v>70</v>
      </c>
      <c r="C17" s="9" t="s">
        <v>10</v>
      </c>
      <c r="D17" s="6">
        <v>100</v>
      </c>
      <c r="E17" s="115"/>
      <c r="F17" s="68"/>
      <c r="G17" s="159"/>
      <c r="H17" s="102"/>
    </row>
    <row r="18" spans="1:8" ht="12.75">
      <c r="A18" s="64" t="s">
        <v>185</v>
      </c>
      <c r="B18" s="112" t="s">
        <v>64</v>
      </c>
      <c r="C18" s="103" t="s">
        <v>10</v>
      </c>
      <c r="D18" s="199">
        <v>192.8</v>
      </c>
      <c r="E18" s="101"/>
      <c r="F18" s="68"/>
      <c r="G18" s="160"/>
      <c r="H18" s="102"/>
    </row>
    <row r="19" spans="1:8" ht="12.75">
      <c r="A19" s="64" t="s">
        <v>186</v>
      </c>
      <c r="B19" s="111" t="s">
        <v>60</v>
      </c>
      <c r="C19" s="105" t="s">
        <v>19</v>
      </c>
      <c r="D19" s="124">
        <v>1</v>
      </c>
      <c r="E19" s="297"/>
      <c r="F19" s="68"/>
      <c r="G19" s="102"/>
      <c r="H19" s="102"/>
    </row>
    <row r="20" spans="1:7" ht="13.5" thickBot="1">
      <c r="A20" s="69" t="s">
        <v>187</v>
      </c>
      <c r="B20" s="106" t="s">
        <v>61</v>
      </c>
      <c r="C20" s="107" t="s">
        <v>8</v>
      </c>
      <c r="D20" s="176">
        <f>3229.928</f>
        <v>3229.928</v>
      </c>
      <c r="E20" s="108"/>
      <c r="F20" s="72"/>
      <c r="G20" s="161"/>
    </row>
    <row r="21" spans="1:6" ht="30" customHeight="1" thickBot="1">
      <c r="A21" s="87" t="s">
        <v>12</v>
      </c>
      <c r="B21" s="88" t="s">
        <v>210</v>
      </c>
      <c r="C21" s="351"/>
      <c r="D21" s="352"/>
      <c r="E21" s="352"/>
      <c r="F21" s="353"/>
    </row>
    <row r="22" spans="1:6" ht="25.5">
      <c r="A22" s="290" t="s">
        <v>188</v>
      </c>
      <c r="B22" s="291" t="s">
        <v>170</v>
      </c>
      <c r="C22" s="84" t="s">
        <v>17</v>
      </c>
      <c r="D22" s="85">
        <f>426.15*0.08</f>
        <v>34.092</v>
      </c>
      <c r="E22" s="116"/>
      <c r="F22" s="63"/>
    </row>
    <row r="23" spans="1:7" ht="12.75">
      <c r="A23" s="292" t="s">
        <v>189</v>
      </c>
      <c r="B23" s="165" t="s">
        <v>92</v>
      </c>
      <c r="C23" s="9" t="s">
        <v>17</v>
      </c>
      <c r="D23" s="12">
        <f>345.56*0.08</f>
        <v>27.6448</v>
      </c>
      <c r="E23" s="115"/>
      <c r="F23" s="68"/>
      <c r="G23" s="162"/>
    </row>
    <row r="24" spans="1:13" ht="12.75">
      <c r="A24" s="292" t="s">
        <v>190</v>
      </c>
      <c r="B24" s="165" t="s">
        <v>119</v>
      </c>
      <c r="C24" s="9" t="s">
        <v>10</v>
      </c>
      <c r="D24" s="12">
        <v>575.4</v>
      </c>
      <c r="E24" s="115"/>
      <c r="F24" s="68"/>
      <c r="J24" s="14"/>
      <c r="K24" s="14"/>
      <c r="L24" s="14"/>
      <c r="M24" s="14"/>
    </row>
    <row r="25" spans="1:13" ht="12.75">
      <c r="A25" s="292" t="s">
        <v>191</v>
      </c>
      <c r="B25" s="178" t="s">
        <v>169</v>
      </c>
      <c r="C25" s="9" t="s">
        <v>17</v>
      </c>
      <c r="D25" s="12">
        <f>1984*0.08</f>
        <v>158.72</v>
      </c>
      <c r="E25" s="115"/>
      <c r="F25" s="68"/>
      <c r="J25" s="14"/>
      <c r="K25" s="166"/>
      <c r="L25" s="167"/>
      <c r="M25" s="14"/>
    </row>
    <row r="26" spans="1:13" ht="25.5">
      <c r="A26" s="292" t="s">
        <v>192</v>
      </c>
      <c r="B26" s="141" t="s">
        <v>89</v>
      </c>
      <c r="C26" s="9" t="s">
        <v>17</v>
      </c>
      <c r="D26" s="179">
        <f>2108.4*0.03</f>
        <v>63.252</v>
      </c>
      <c r="E26" s="115"/>
      <c r="F26" s="68"/>
      <c r="J26" s="14"/>
      <c r="K26" s="14"/>
      <c r="L26" s="14"/>
      <c r="M26" s="14"/>
    </row>
    <row r="27" spans="1:13" ht="12.75">
      <c r="A27" s="292" t="s">
        <v>193</v>
      </c>
      <c r="B27" s="112" t="s">
        <v>123</v>
      </c>
      <c r="C27" s="9" t="s">
        <v>8</v>
      </c>
      <c r="D27" s="6">
        <v>332.32</v>
      </c>
      <c r="E27" s="115"/>
      <c r="F27" s="68"/>
      <c r="J27" s="14"/>
      <c r="K27" s="14"/>
      <c r="L27" s="14"/>
      <c r="M27" s="14"/>
    </row>
    <row r="28" spans="1:6" ht="19.5" customHeight="1">
      <c r="A28" s="292" t="s">
        <v>194</v>
      </c>
      <c r="B28" s="180" t="s">
        <v>18</v>
      </c>
      <c r="C28" s="9" t="s">
        <v>10</v>
      </c>
      <c r="D28" s="12">
        <v>55</v>
      </c>
      <c r="E28" s="115"/>
      <c r="F28" s="68"/>
    </row>
    <row r="29" spans="1:11" ht="25.5">
      <c r="A29" s="292" t="s">
        <v>195</v>
      </c>
      <c r="B29" s="293" t="s">
        <v>120</v>
      </c>
      <c r="C29" s="9" t="s">
        <v>17</v>
      </c>
      <c r="D29" s="12">
        <v>466.63</v>
      </c>
      <c r="E29" s="115"/>
      <c r="F29" s="68"/>
      <c r="G29" s="181"/>
      <c r="H29" s="118"/>
      <c r="K29" t="s">
        <v>122</v>
      </c>
    </row>
    <row r="30" spans="1:7" ht="26.25" thickBot="1">
      <c r="A30" s="294" t="s">
        <v>206</v>
      </c>
      <c r="B30" s="295" t="s">
        <v>207</v>
      </c>
      <c r="C30" s="86" t="s">
        <v>74</v>
      </c>
      <c r="D30" s="125">
        <v>1</v>
      </c>
      <c r="E30" s="289"/>
      <c r="F30" s="72"/>
      <c r="G30" s="8"/>
    </row>
    <row r="31" spans="1:7" ht="30" customHeight="1" thickBot="1">
      <c r="A31" s="163" t="s">
        <v>76</v>
      </c>
      <c r="B31" s="164" t="s">
        <v>77</v>
      </c>
      <c r="C31" s="345"/>
      <c r="D31" s="346"/>
      <c r="E31" s="346"/>
      <c r="F31" s="347"/>
      <c r="G31" s="181"/>
    </row>
    <row r="32" spans="1:7" ht="12.75">
      <c r="A32" s="83" t="s">
        <v>196</v>
      </c>
      <c r="B32" s="233" t="s">
        <v>90</v>
      </c>
      <c r="C32" s="84" t="s">
        <v>17</v>
      </c>
      <c r="D32" s="85">
        <v>30.93</v>
      </c>
      <c r="E32" s="116"/>
      <c r="F32" s="63"/>
      <c r="G32" s="181"/>
    </row>
    <row r="33" spans="1:6" ht="30" customHeight="1" thickBot="1">
      <c r="A33" s="234" t="s">
        <v>197</v>
      </c>
      <c r="B33" s="140" t="s">
        <v>121</v>
      </c>
      <c r="C33" s="86" t="s">
        <v>17</v>
      </c>
      <c r="D33" s="125">
        <f>D32*1.25</f>
        <v>38.6625</v>
      </c>
      <c r="E33" s="117"/>
      <c r="F33" s="72"/>
    </row>
    <row r="34" spans="1:6" ht="30" customHeight="1" thickBot="1">
      <c r="A34" s="330"/>
      <c r="B34" s="331"/>
      <c r="C34" s="331"/>
      <c r="D34" s="331"/>
      <c r="E34" s="331"/>
      <c r="F34" s="332"/>
    </row>
    <row r="35" spans="1:6" ht="15">
      <c r="A35" s="73"/>
      <c r="B35" s="73"/>
      <c r="C35" s="73"/>
      <c r="D35" s="126"/>
      <c r="E35" s="73"/>
      <c r="F35" s="74"/>
    </row>
  </sheetData>
  <sheetProtection/>
  <mergeCells count="11">
    <mergeCell ref="C31:F31"/>
    <mergeCell ref="C9:F9"/>
    <mergeCell ref="C21:F21"/>
    <mergeCell ref="C8:F8"/>
    <mergeCell ref="A34:F34"/>
    <mergeCell ref="A1:F1"/>
    <mergeCell ref="A2:F2"/>
    <mergeCell ref="A3:F3"/>
    <mergeCell ref="A4:F4"/>
    <mergeCell ref="A5:F5"/>
    <mergeCell ref="A6:F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78" r:id="rId2"/>
  <headerFooter>
    <oddFooter>&amp;C&amp;P/&amp;N&amp;R&amp;F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20">
      <selection activeCell="M35" sqref="M35"/>
    </sheetView>
  </sheetViews>
  <sheetFormatPr defaultColWidth="9.140625" defaultRowHeight="12.75"/>
  <cols>
    <col min="1" max="1" width="10.7109375" style="5" customWidth="1"/>
    <col min="2" max="2" width="60.7109375" style="0" customWidth="1"/>
    <col min="3" max="4" width="10.7109375" style="0" customWidth="1"/>
    <col min="5" max="5" width="15.7109375" style="0" customWidth="1"/>
    <col min="6" max="6" width="15.7109375" style="3" customWidth="1"/>
    <col min="7" max="7" width="0" style="0" hidden="1" customWidth="1"/>
  </cols>
  <sheetData>
    <row r="1" spans="1:6" ht="15">
      <c r="A1" s="333"/>
      <c r="B1" s="334"/>
      <c r="C1" s="334"/>
      <c r="D1" s="334"/>
      <c r="E1" s="334"/>
      <c r="F1" s="335"/>
    </row>
    <row r="2" spans="1:6" ht="20.25">
      <c r="A2" s="336" t="s">
        <v>215</v>
      </c>
      <c r="B2" s="337"/>
      <c r="C2" s="337"/>
      <c r="D2" s="337"/>
      <c r="E2" s="337"/>
      <c r="F2" s="338"/>
    </row>
    <row r="3" spans="1:6" ht="20.25">
      <c r="A3" s="336" t="s">
        <v>2</v>
      </c>
      <c r="B3" s="337"/>
      <c r="C3" s="337"/>
      <c r="D3" s="337"/>
      <c r="E3" s="337"/>
      <c r="F3" s="338"/>
    </row>
    <row r="4" spans="1:6" ht="20.25">
      <c r="A4" s="336" t="s">
        <v>23</v>
      </c>
      <c r="B4" s="337"/>
      <c r="C4" s="337"/>
      <c r="D4" s="337"/>
      <c r="E4" s="337"/>
      <c r="F4" s="338"/>
    </row>
    <row r="5" spans="1:6" ht="18">
      <c r="A5" s="339" t="s">
        <v>48</v>
      </c>
      <c r="B5" s="340"/>
      <c r="C5" s="340"/>
      <c r="D5" s="340"/>
      <c r="E5" s="340"/>
      <c r="F5" s="341"/>
    </row>
    <row r="6" spans="1:6" ht="21" thickBot="1">
      <c r="A6" s="342" t="s">
        <v>24</v>
      </c>
      <c r="B6" s="343"/>
      <c r="C6" s="343"/>
      <c r="D6" s="343"/>
      <c r="E6" s="343"/>
      <c r="F6" s="344"/>
    </row>
    <row r="7" spans="1:6" ht="30" customHeight="1" thickBot="1">
      <c r="A7" s="51" t="s">
        <v>0</v>
      </c>
      <c r="B7" s="52" t="s">
        <v>3</v>
      </c>
      <c r="C7" s="53" t="s">
        <v>4</v>
      </c>
      <c r="D7" s="54" t="s">
        <v>5</v>
      </c>
      <c r="E7" s="55" t="s">
        <v>6</v>
      </c>
      <c r="F7" s="56" t="s">
        <v>7</v>
      </c>
    </row>
    <row r="8" spans="1:6" ht="30" customHeight="1" thickBot="1">
      <c r="A8" s="57">
        <v>3</v>
      </c>
      <c r="B8" s="58" t="s">
        <v>51</v>
      </c>
      <c r="C8" s="327"/>
      <c r="D8" s="328"/>
      <c r="E8" s="328"/>
      <c r="F8" s="329"/>
    </row>
    <row r="9" spans="1:7" ht="19.5" customHeight="1" thickBot="1">
      <c r="A9" s="79" t="s">
        <v>15</v>
      </c>
      <c r="B9" s="80" t="s">
        <v>21</v>
      </c>
      <c r="C9" s="354"/>
      <c r="D9" s="355"/>
      <c r="E9" s="355"/>
      <c r="F9" s="356"/>
      <c r="G9" s="14"/>
    </row>
    <row r="10" spans="1:6" ht="25.5">
      <c r="A10" s="4" t="s">
        <v>94</v>
      </c>
      <c r="B10" s="110" t="s">
        <v>82</v>
      </c>
      <c r="C10" s="7" t="s">
        <v>8</v>
      </c>
      <c r="D10" s="6">
        <v>1984.6</v>
      </c>
      <c r="E10" s="114"/>
      <c r="F10" s="82"/>
    </row>
    <row r="11" spans="1:6" ht="25.5">
      <c r="A11" s="4" t="s">
        <v>95</v>
      </c>
      <c r="B11" s="110" t="s">
        <v>83</v>
      </c>
      <c r="C11" s="7" t="s">
        <v>17</v>
      </c>
      <c r="D11" s="6">
        <f>D15*0.03</f>
        <v>4.76304</v>
      </c>
      <c r="E11" s="114"/>
      <c r="F11" s="82"/>
    </row>
    <row r="12" spans="1:6" ht="25.5">
      <c r="A12" s="4" t="s">
        <v>96</v>
      </c>
      <c r="B12" s="110" t="s">
        <v>84</v>
      </c>
      <c r="C12" s="7" t="s">
        <v>8</v>
      </c>
      <c r="D12" s="6">
        <f>D10</f>
        <v>1984.6</v>
      </c>
      <c r="E12" s="114"/>
      <c r="F12" s="82"/>
    </row>
    <row r="13" spans="1:8" ht="38.25">
      <c r="A13" s="4" t="s">
        <v>97</v>
      </c>
      <c r="B13" s="110" t="s">
        <v>81</v>
      </c>
      <c r="C13" s="7" t="s">
        <v>80</v>
      </c>
      <c r="D13" s="6">
        <f>D10*1.7</f>
        <v>3373.8199999999997</v>
      </c>
      <c r="E13" s="114"/>
      <c r="F13" s="82"/>
      <c r="H13" s="155"/>
    </row>
    <row r="14" spans="1:8" ht="38.25">
      <c r="A14" s="4" t="s">
        <v>98</v>
      </c>
      <c r="B14" s="141" t="s">
        <v>78</v>
      </c>
      <c r="C14" s="9" t="s">
        <v>8</v>
      </c>
      <c r="D14" s="12">
        <f>0.8*D10/2.1*2*0.08</f>
        <v>120.96609523809525</v>
      </c>
      <c r="E14" s="67"/>
      <c r="F14" s="68"/>
      <c r="G14" s="187"/>
      <c r="H14" s="155"/>
    </row>
    <row r="15" spans="1:6" ht="39" thickBot="1">
      <c r="A15" s="4" t="s">
        <v>99</v>
      </c>
      <c r="B15" s="110" t="s">
        <v>85</v>
      </c>
      <c r="C15" s="7" t="s">
        <v>17</v>
      </c>
      <c r="D15" s="6">
        <f>1984.6*0.08</f>
        <v>158.768</v>
      </c>
      <c r="E15" s="115"/>
      <c r="F15" s="82"/>
    </row>
    <row r="16" spans="1:7" ht="19.5" customHeight="1" thickBot="1">
      <c r="A16" s="79" t="s">
        <v>16</v>
      </c>
      <c r="B16" s="80" t="s">
        <v>52</v>
      </c>
      <c r="C16" s="354"/>
      <c r="D16" s="355"/>
      <c r="E16" s="355"/>
      <c r="F16" s="356"/>
      <c r="G16" s="14"/>
    </row>
    <row r="17" spans="1:7" ht="25.5">
      <c r="A17" s="4" t="s">
        <v>100</v>
      </c>
      <c r="B17" s="110" t="s">
        <v>82</v>
      </c>
      <c r="C17" s="7" t="s">
        <v>8</v>
      </c>
      <c r="D17" s="6">
        <v>407.1</v>
      </c>
      <c r="E17" s="114"/>
      <c r="F17" s="82"/>
      <c r="G17" s="14"/>
    </row>
    <row r="18" spans="1:7" ht="25.5">
      <c r="A18" s="4" t="s">
        <v>101</v>
      </c>
      <c r="B18" s="110" t="s">
        <v>83</v>
      </c>
      <c r="C18" s="7" t="s">
        <v>17</v>
      </c>
      <c r="D18" s="6">
        <f>D17*0.03</f>
        <v>12.213000000000001</v>
      </c>
      <c r="E18" s="114"/>
      <c r="F18" s="82"/>
      <c r="G18" s="14"/>
    </row>
    <row r="19" spans="1:6" ht="25.5">
      <c r="A19" s="4" t="s">
        <v>102</v>
      </c>
      <c r="B19" s="110" t="s">
        <v>84</v>
      </c>
      <c r="C19" s="7" t="s">
        <v>8</v>
      </c>
      <c r="D19" s="6">
        <f>D17</f>
        <v>407.1</v>
      </c>
      <c r="E19" s="114"/>
      <c r="F19" s="82"/>
    </row>
    <row r="20" spans="1:6" ht="38.25">
      <c r="A20" s="4" t="s">
        <v>103</v>
      </c>
      <c r="B20" s="110" t="s">
        <v>81</v>
      </c>
      <c r="C20" s="7" t="s">
        <v>80</v>
      </c>
      <c r="D20" s="6">
        <f>D17*1.7</f>
        <v>692.07</v>
      </c>
      <c r="E20" s="114"/>
      <c r="F20" s="82"/>
    </row>
    <row r="21" spans="1:7" ht="25.5">
      <c r="A21" s="4" t="s">
        <v>104</v>
      </c>
      <c r="B21" s="141" t="s">
        <v>79</v>
      </c>
      <c r="C21" s="9" t="s">
        <v>8</v>
      </c>
      <c r="D21" s="12">
        <f>0.8*D17/2.1*2*0.08</f>
        <v>24.81371428571429</v>
      </c>
      <c r="E21" s="67"/>
      <c r="F21" s="82"/>
      <c r="G21" s="187"/>
    </row>
    <row r="22" spans="1:6" ht="39" thickBot="1">
      <c r="A22" s="4" t="s">
        <v>105</v>
      </c>
      <c r="B22" s="110" t="s">
        <v>22</v>
      </c>
      <c r="C22" s="7" t="s">
        <v>17</v>
      </c>
      <c r="D22" s="6">
        <f>407.1*0.08</f>
        <v>32.568000000000005</v>
      </c>
      <c r="E22" s="115"/>
      <c r="F22" s="82"/>
    </row>
    <row r="23" spans="1:7" ht="19.5" customHeight="1" thickBot="1">
      <c r="A23" s="79" t="s">
        <v>59</v>
      </c>
      <c r="B23" s="80" t="s">
        <v>53</v>
      </c>
      <c r="C23" s="354"/>
      <c r="D23" s="355"/>
      <c r="E23" s="355"/>
      <c r="F23" s="356"/>
      <c r="G23" s="14"/>
    </row>
    <row r="24" spans="1:7" ht="25.5">
      <c r="A24" s="4" t="s">
        <v>106</v>
      </c>
      <c r="B24" s="110" t="s">
        <v>82</v>
      </c>
      <c r="C24" s="7" t="s">
        <v>8</v>
      </c>
      <c r="D24" s="6">
        <v>182.1</v>
      </c>
      <c r="E24" s="143"/>
      <c r="F24" s="82"/>
      <c r="G24" s="14"/>
    </row>
    <row r="25" spans="1:7" ht="25.5">
      <c r="A25" s="4" t="s">
        <v>107</v>
      </c>
      <c r="B25" s="110" t="s">
        <v>83</v>
      </c>
      <c r="C25" s="7" t="s">
        <v>17</v>
      </c>
      <c r="D25" s="6">
        <f>D24*0.03</f>
        <v>5.462999999999999</v>
      </c>
      <c r="E25" s="114"/>
      <c r="F25" s="82"/>
      <c r="G25" s="14"/>
    </row>
    <row r="26" spans="1:7" ht="25.5">
      <c r="A26" s="4" t="s">
        <v>108</v>
      </c>
      <c r="B26" s="110" t="s">
        <v>84</v>
      </c>
      <c r="C26" s="7" t="s">
        <v>8</v>
      </c>
      <c r="D26" s="6">
        <f>D24</f>
        <v>182.1</v>
      </c>
      <c r="E26" s="114"/>
      <c r="F26" s="82"/>
      <c r="G26" s="14"/>
    </row>
    <row r="27" spans="1:6" ht="38.25">
      <c r="A27" s="4" t="s">
        <v>109</v>
      </c>
      <c r="B27" s="110" t="s">
        <v>81</v>
      </c>
      <c r="C27" s="7" t="s">
        <v>80</v>
      </c>
      <c r="D27" s="6">
        <f>D24*1.7</f>
        <v>309.57</v>
      </c>
      <c r="E27" s="114"/>
      <c r="F27" s="82"/>
    </row>
    <row r="28" spans="1:7" ht="25.5">
      <c r="A28" s="4" t="s">
        <v>110</v>
      </c>
      <c r="B28" s="141" t="s">
        <v>150</v>
      </c>
      <c r="C28" s="9" t="s">
        <v>8</v>
      </c>
      <c r="D28" s="12">
        <v>8.8</v>
      </c>
      <c r="E28" s="67"/>
      <c r="F28" s="68"/>
      <c r="G28" s="161"/>
    </row>
    <row r="29" spans="1:7" ht="39" thickBot="1">
      <c r="A29" s="4" t="s">
        <v>111</v>
      </c>
      <c r="B29" s="110" t="s">
        <v>88</v>
      </c>
      <c r="C29" s="7" t="s">
        <v>17</v>
      </c>
      <c r="D29" s="6">
        <f>182.1*0.08</f>
        <v>14.568</v>
      </c>
      <c r="E29" s="115"/>
      <c r="F29" s="68"/>
      <c r="G29" s="14"/>
    </row>
    <row r="30" spans="1:7" ht="19.5" customHeight="1" thickBot="1">
      <c r="A30" s="76" t="s">
        <v>211</v>
      </c>
      <c r="B30" s="77" t="s">
        <v>54</v>
      </c>
      <c r="C30" s="348"/>
      <c r="D30" s="349"/>
      <c r="E30" s="349"/>
      <c r="F30" s="350"/>
      <c r="G30" s="11"/>
    </row>
    <row r="31" spans="1:7" ht="51">
      <c r="A31" s="156" t="s">
        <v>113</v>
      </c>
      <c r="B31" s="157" t="s">
        <v>72</v>
      </c>
      <c r="C31" s="84" t="s">
        <v>19</v>
      </c>
      <c r="D31" s="298">
        <v>36</v>
      </c>
      <c r="E31" s="116"/>
      <c r="F31" s="169"/>
      <c r="G31" s="118"/>
    </row>
    <row r="32" spans="1:7" ht="12.75">
      <c r="A32" s="122" t="s">
        <v>114</v>
      </c>
      <c r="B32" s="141" t="s">
        <v>171</v>
      </c>
      <c r="C32" s="9" t="s">
        <v>8</v>
      </c>
      <c r="D32" s="299">
        <v>2165.7</v>
      </c>
      <c r="E32" s="188"/>
      <c r="F32" s="170"/>
      <c r="G32" s="187"/>
    </row>
    <row r="33" spans="1:6" ht="63.75">
      <c r="A33" s="122" t="s">
        <v>212</v>
      </c>
      <c r="B33" s="177" t="s">
        <v>124</v>
      </c>
      <c r="C33" s="9" t="s">
        <v>8</v>
      </c>
      <c r="D33" s="6">
        <v>2158.85</v>
      </c>
      <c r="E33" s="115"/>
      <c r="F33" s="170"/>
    </row>
    <row r="34" spans="1:7" ht="51">
      <c r="A34" s="122" t="s">
        <v>213</v>
      </c>
      <c r="B34" s="177" t="s">
        <v>126</v>
      </c>
      <c r="C34" s="9" t="s">
        <v>17</v>
      </c>
      <c r="D34" s="6">
        <f>1.2*449.2*0.03</f>
        <v>16.1712</v>
      </c>
      <c r="E34" s="115"/>
      <c r="F34" s="170"/>
      <c r="G34" s="187"/>
    </row>
    <row r="35" spans="1:6" ht="77.25" thickBot="1">
      <c r="A35" s="158" t="s">
        <v>214</v>
      </c>
      <c r="B35" s="186" t="s">
        <v>125</v>
      </c>
      <c r="C35" s="86" t="s">
        <v>8</v>
      </c>
      <c r="D35" s="300">
        <v>112.3</v>
      </c>
      <c r="E35" s="117"/>
      <c r="F35" s="171"/>
    </row>
    <row r="36" spans="1:6" ht="30" customHeight="1" thickBot="1">
      <c r="A36" s="357"/>
      <c r="B36" s="358"/>
      <c r="C36" s="358"/>
      <c r="D36" s="358"/>
      <c r="E36" s="358"/>
      <c r="F36" s="359"/>
    </row>
    <row r="37" spans="1:6" ht="15">
      <c r="A37" s="73"/>
      <c r="B37" s="73"/>
      <c r="C37" s="73"/>
      <c r="D37" s="73"/>
      <c r="E37" s="73"/>
      <c r="F37" s="74"/>
    </row>
  </sheetData>
  <sheetProtection/>
  <mergeCells count="12">
    <mergeCell ref="C8:F8"/>
    <mergeCell ref="C9:F9"/>
    <mergeCell ref="C16:F16"/>
    <mergeCell ref="A36:F36"/>
    <mergeCell ref="C23:F23"/>
    <mergeCell ref="C30:F30"/>
    <mergeCell ref="A1:F1"/>
    <mergeCell ref="A2:F2"/>
    <mergeCell ref="A3:F3"/>
    <mergeCell ref="A4:F4"/>
    <mergeCell ref="A5:F5"/>
    <mergeCell ref="A6:F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78" r:id="rId2"/>
  <headerFooter>
    <oddFooter>&amp;C&amp;P/&amp;N&amp;R&amp;F</oddFooter>
  </headerFooter>
  <rowBreaks count="1" manualBreakCount="1">
    <brk id="29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10.7109375" style="5" customWidth="1"/>
    <col min="2" max="2" width="60.7109375" style="0" customWidth="1"/>
    <col min="3" max="4" width="10.7109375" style="0" customWidth="1"/>
    <col min="5" max="5" width="15.7109375" style="0" customWidth="1"/>
    <col min="6" max="6" width="15.7109375" style="3" customWidth="1"/>
  </cols>
  <sheetData>
    <row r="1" spans="1:6" ht="15">
      <c r="A1" s="333"/>
      <c r="B1" s="334"/>
      <c r="C1" s="334"/>
      <c r="D1" s="334"/>
      <c r="E1" s="334"/>
      <c r="F1" s="335"/>
    </row>
    <row r="2" spans="1:6" ht="20.25">
      <c r="A2" s="336" t="s">
        <v>215</v>
      </c>
      <c r="B2" s="337"/>
      <c r="C2" s="337"/>
      <c r="D2" s="337"/>
      <c r="E2" s="337"/>
      <c r="F2" s="338"/>
    </row>
    <row r="3" spans="1:6" ht="20.25">
      <c r="A3" s="336" t="s">
        <v>2</v>
      </c>
      <c r="B3" s="337"/>
      <c r="C3" s="337"/>
      <c r="D3" s="337"/>
      <c r="E3" s="337"/>
      <c r="F3" s="338"/>
    </row>
    <row r="4" spans="1:6" ht="20.25">
      <c r="A4" s="336" t="s">
        <v>23</v>
      </c>
      <c r="B4" s="337"/>
      <c r="C4" s="337"/>
      <c r="D4" s="337"/>
      <c r="E4" s="337"/>
      <c r="F4" s="338"/>
    </row>
    <row r="5" spans="1:6" ht="18">
      <c r="A5" s="339" t="s">
        <v>48</v>
      </c>
      <c r="B5" s="340"/>
      <c r="C5" s="340"/>
      <c r="D5" s="340"/>
      <c r="E5" s="340"/>
      <c r="F5" s="341"/>
    </row>
    <row r="6" spans="1:6" ht="21" thickBot="1">
      <c r="A6" s="342" t="s">
        <v>24</v>
      </c>
      <c r="B6" s="343"/>
      <c r="C6" s="343"/>
      <c r="D6" s="343"/>
      <c r="E6" s="343"/>
      <c r="F6" s="344"/>
    </row>
    <row r="7" spans="1:6" ht="30" customHeight="1" thickBot="1">
      <c r="A7" s="51" t="s">
        <v>0</v>
      </c>
      <c r="B7" s="52" t="s">
        <v>3</v>
      </c>
      <c r="C7" s="53" t="s">
        <v>4</v>
      </c>
      <c r="D7" s="54" t="s">
        <v>5</v>
      </c>
      <c r="E7" s="55" t="s">
        <v>6</v>
      </c>
      <c r="F7" s="56" t="s">
        <v>7</v>
      </c>
    </row>
    <row r="8" spans="1:6" ht="30" customHeight="1" thickBot="1">
      <c r="A8" s="52">
        <v>4</v>
      </c>
      <c r="B8" s="91" t="s">
        <v>43</v>
      </c>
      <c r="C8" s="360">
        <f>SUM(F9:F11)</f>
        <v>0</v>
      </c>
      <c r="D8" s="361"/>
      <c r="E8" s="361"/>
      <c r="F8" s="362"/>
    </row>
    <row r="9" spans="1:6" ht="12.75">
      <c r="A9" s="89" t="s">
        <v>115</v>
      </c>
      <c r="B9" s="109" t="s">
        <v>68</v>
      </c>
      <c r="C9" s="90" t="s">
        <v>8</v>
      </c>
      <c r="D9" s="81">
        <v>388</v>
      </c>
      <c r="E9" s="114"/>
      <c r="F9" s="82"/>
    </row>
    <row r="10" spans="1:6" ht="12.75">
      <c r="A10" s="89" t="s">
        <v>116</v>
      </c>
      <c r="B10" s="109" t="s">
        <v>73</v>
      </c>
      <c r="C10" s="90" t="s">
        <v>17</v>
      </c>
      <c r="D10" s="81">
        <f>D9*0.1</f>
        <v>38.800000000000004</v>
      </c>
      <c r="E10" s="114"/>
      <c r="F10" s="82"/>
    </row>
    <row r="11" spans="1:6" ht="26.25" thickBot="1">
      <c r="A11" s="89" t="s">
        <v>117</v>
      </c>
      <c r="B11" s="109" t="s">
        <v>67</v>
      </c>
      <c r="C11" s="90" t="s">
        <v>8</v>
      </c>
      <c r="D11" s="81">
        <v>388</v>
      </c>
      <c r="E11" s="114"/>
      <c r="F11" s="82"/>
    </row>
    <row r="12" spans="1:6" ht="30" customHeight="1" thickBot="1">
      <c r="A12" s="357"/>
      <c r="B12" s="358"/>
      <c r="C12" s="358"/>
      <c r="D12" s="358"/>
      <c r="E12" s="358"/>
      <c r="F12" s="359"/>
    </row>
    <row r="13" spans="1:6" ht="15">
      <c r="A13" s="73"/>
      <c r="B13" s="73"/>
      <c r="C13" s="73"/>
      <c r="D13" s="73"/>
      <c r="E13" s="73"/>
      <c r="F13" s="74"/>
    </row>
  </sheetData>
  <sheetProtection/>
  <mergeCells count="8">
    <mergeCell ref="A12:F12"/>
    <mergeCell ref="C8:F8"/>
    <mergeCell ref="A1:F1"/>
    <mergeCell ref="A2:F2"/>
    <mergeCell ref="A3:F3"/>
    <mergeCell ref="A4:F4"/>
    <mergeCell ref="A5:F5"/>
    <mergeCell ref="A6:F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78" r:id="rId2"/>
  <headerFooter>
    <oddFooter>&amp;C&amp;P/&amp;N&amp;R&amp;F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85" workbookViewId="0" topLeftCell="B1">
      <selection activeCell="O34" sqref="O34"/>
    </sheetView>
  </sheetViews>
  <sheetFormatPr defaultColWidth="9.140625" defaultRowHeight="12.75"/>
  <cols>
    <col min="1" max="1" width="5.421875" style="0" bestFit="1" customWidth="1"/>
    <col min="2" max="2" width="55.421875" style="0" bestFit="1" customWidth="1"/>
    <col min="3" max="3" width="15.57421875" style="0" bestFit="1" customWidth="1"/>
    <col min="4" max="4" width="10.7109375" style="0" customWidth="1"/>
    <col min="5" max="5" width="20.7109375" style="0" customWidth="1"/>
    <col min="6" max="9" width="10.7109375" style="0" customWidth="1"/>
    <col min="10" max="11" width="20.7109375" style="0" customWidth="1"/>
    <col min="12" max="13" width="10.7109375" style="0" customWidth="1"/>
  </cols>
  <sheetData>
    <row r="1" spans="1:13" ht="12.75">
      <c r="A1" s="366" t="s">
        <v>33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8"/>
    </row>
    <row r="2" spans="1:13" ht="23.25" customHeight="1">
      <c r="A2" s="369" t="s">
        <v>50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1"/>
    </row>
    <row r="3" spans="1:13" ht="23.25" customHeight="1">
      <c r="A3" s="369" t="s">
        <v>49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1"/>
    </row>
    <row r="4" spans="1:13" ht="19.5" customHeight="1">
      <c r="A4" s="369" t="s">
        <v>34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</row>
    <row r="5" spans="1:13" ht="12.75" customHeight="1" thickBot="1">
      <c r="A5" s="121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3"/>
    </row>
    <row r="6" spans="1:13" ht="19.5" customHeight="1" thickBot="1">
      <c r="A6" s="413" t="s">
        <v>0</v>
      </c>
      <c r="B6" s="413" t="s">
        <v>35</v>
      </c>
      <c r="C6" s="415" t="s">
        <v>118</v>
      </c>
      <c r="D6" s="417" t="s">
        <v>36</v>
      </c>
      <c r="E6" s="374" t="s">
        <v>203</v>
      </c>
      <c r="F6" s="375"/>
      <c r="G6" s="375"/>
      <c r="H6" s="375"/>
      <c r="I6" s="375"/>
      <c r="J6" s="375"/>
      <c r="K6" s="375"/>
      <c r="L6" s="375"/>
      <c r="M6" s="376"/>
    </row>
    <row r="7" spans="1:13" ht="19.5" customHeight="1" thickBot="1">
      <c r="A7" s="414"/>
      <c r="B7" s="414"/>
      <c r="C7" s="416"/>
      <c r="D7" s="418"/>
      <c r="E7" s="22" t="s">
        <v>37</v>
      </c>
      <c r="F7" s="385" t="s">
        <v>38</v>
      </c>
      <c r="G7" s="386"/>
      <c r="H7" s="385" t="s">
        <v>39</v>
      </c>
      <c r="I7" s="386"/>
      <c r="J7" s="22" t="s">
        <v>69</v>
      </c>
      <c r="K7" s="281" t="s">
        <v>205</v>
      </c>
      <c r="L7" s="385" t="s">
        <v>204</v>
      </c>
      <c r="M7" s="386"/>
    </row>
    <row r="8" spans="1:13" ht="13.5" customHeight="1">
      <c r="A8" s="406">
        <v>1</v>
      </c>
      <c r="B8" s="402" t="str">
        <f>GERAL!B7</f>
        <v>GERENCIAMENTO DE OBRAS</v>
      </c>
      <c r="C8" s="409"/>
      <c r="D8" s="394"/>
      <c r="E8" s="23"/>
      <c r="F8" s="379"/>
      <c r="G8" s="380"/>
      <c r="H8" s="379"/>
      <c r="I8" s="380"/>
      <c r="J8" s="285"/>
      <c r="K8" s="282"/>
      <c r="L8" s="379"/>
      <c r="M8" s="380"/>
    </row>
    <row r="9" spans="1:13" ht="12.75">
      <c r="A9" s="407"/>
      <c r="B9" s="403"/>
      <c r="C9" s="410"/>
      <c r="D9" s="395"/>
      <c r="E9" s="25"/>
      <c r="F9" s="396"/>
      <c r="G9" s="397"/>
      <c r="H9" s="396"/>
      <c r="I9" s="397"/>
      <c r="J9" s="287"/>
      <c r="K9" s="452"/>
      <c r="L9" s="396"/>
      <c r="M9" s="397"/>
    </row>
    <row r="10" spans="1:13" ht="13.5" thickBot="1">
      <c r="A10" s="407"/>
      <c r="B10" s="403"/>
      <c r="C10" s="410"/>
      <c r="D10" s="395"/>
      <c r="E10" s="24"/>
      <c r="F10" s="398"/>
      <c r="G10" s="399"/>
      <c r="H10" s="377"/>
      <c r="I10" s="378"/>
      <c r="J10" s="286"/>
      <c r="K10" s="283"/>
      <c r="L10" s="377"/>
      <c r="M10" s="378"/>
    </row>
    <row r="11" spans="1:13" ht="12.75">
      <c r="A11" s="406">
        <v>2</v>
      </c>
      <c r="B11" s="402" t="str">
        <f>GERAL!B8</f>
        <v>SERVIÇOS PRELIMINARES TÉCNICOS</v>
      </c>
      <c r="C11" s="409"/>
      <c r="D11" s="394"/>
      <c r="E11" s="23"/>
      <c r="F11" s="379"/>
      <c r="G11" s="380"/>
      <c r="H11" s="379"/>
      <c r="I11" s="380"/>
      <c r="J11" s="285"/>
      <c r="K11" s="282"/>
      <c r="L11" s="379"/>
      <c r="M11" s="380"/>
    </row>
    <row r="12" spans="1:13" ht="12.75">
      <c r="A12" s="407"/>
      <c r="B12" s="403"/>
      <c r="C12" s="410"/>
      <c r="D12" s="395"/>
      <c r="E12" s="25"/>
      <c r="F12" s="377"/>
      <c r="G12" s="378"/>
      <c r="H12" s="453"/>
      <c r="I12" s="454"/>
      <c r="J12" s="455"/>
      <c r="K12" s="75"/>
      <c r="L12" s="453"/>
      <c r="M12" s="454"/>
    </row>
    <row r="13" spans="1:13" ht="13.5" thickBot="1">
      <c r="A13" s="408"/>
      <c r="B13" s="403"/>
      <c r="C13" s="411"/>
      <c r="D13" s="419"/>
      <c r="E13" s="24"/>
      <c r="F13" s="377"/>
      <c r="G13" s="378"/>
      <c r="H13" s="377"/>
      <c r="I13" s="378"/>
      <c r="J13" s="286"/>
      <c r="K13" s="283"/>
      <c r="L13" s="377"/>
      <c r="M13" s="378"/>
    </row>
    <row r="14" spans="1:13" ht="12.75">
      <c r="A14" s="400">
        <v>3</v>
      </c>
      <c r="B14" s="402" t="str">
        <f>GERAL!B9</f>
        <v>URBANIZAÇÃO</v>
      </c>
      <c r="C14" s="392"/>
      <c r="D14" s="404"/>
      <c r="E14" s="23"/>
      <c r="F14" s="379"/>
      <c r="G14" s="380"/>
      <c r="H14" s="379"/>
      <c r="I14" s="380"/>
      <c r="J14" s="285"/>
      <c r="K14" s="282"/>
      <c r="L14" s="379"/>
      <c r="M14" s="380"/>
    </row>
    <row r="15" spans="1:13" ht="12.75">
      <c r="A15" s="400"/>
      <c r="B15" s="403"/>
      <c r="C15" s="392"/>
      <c r="D15" s="404"/>
      <c r="E15" s="25"/>
      <c r="F15" s="377"/>
      <c r="G15" s="378"/>
      <c r="H15" s="377"/>
      <c r="I15" s="378"/>
      <c r="J15" s="286"/>
      <c r="K15" s="283"/>
      <c r="L15" s="377"/>
      <c r="M15" s="378"/>
    </row>
    <row r="16" spans="1:13" ht="12.75" customHeight="1" thickBot="1">
      <c r="A16" s="401"/>
      <c r="B16" s="403"/>
      <c r="C16" s="393"/>
      <c r="D16" s="405"/>
      <c r="E16" s="24"/>
      <c r="F16" s="398"/>
      <c r="G16" s="399"/>
      <c r="H16" s="377"/>
      <c r="I16" s="378"/>
      <c r="J16" s="286"/>
      <c r="K16" s="283"/>
      <c r="L16" s="377"/>
      <c r="M16" s="378"/>
    </row>
    <row r="17" spans="1:13" ht="12.75">
      <c r="A17" s="412">
        <v>4</v>
      </c>
      <c r="B17" s="402" t="str">
        <f>GERAL!B10</f>
        <v>PAISAGISMO</v>
      </c>
      <c r="C17" s="391"/>
      <c r="D17" s="394"/>
      <c r="E17" s="23"/>
      <c r="F17" s="379"/>
      <c r="G17" s="380"/>
      <c r="H17" s="379"/>
      <c r="I17" s="380"/>
      <c r="J17" s="285"/>
      <c r="K17" s="282"/>
      <c r="L17" s="379"/>
      <c r="M17" s="380"/>
    </row>
    <row r="18" spans="1:13" ht="12.75">
      <c r="A18" s="400"/>
      <c r="B18" s="403"/>
      <c r="C18" s="392"/>
      <c r="D18" s="395"/>
      <c r="E18" s="25"/>
      <c r="F18" s="396"/>
      <c r="G18" s="397"/>
      <c r="H18" s="396"/>
      <c r="I18" s="397"/>
      <c r="J18" s="287"/>
      <c r="K18" s="452"/>
      <c r="L18" s="396"/>
      <c r="M18" s="397"/>
    </row>
    <row r="19" spans="1:13" ht="13.5" thickBot="1">
      <c r="A19" s="401"/>
      <c r="B19" s="403"/>
      <c r="C19" s="393"/>
      <c r="D19" s="395"/>
      <c r="E19" s="24"/>
      <c r="F19" s="377"/>
      <c r="G19" s="378"/>
      <c r="H19" s="377"/>
      <c r="I19" s="378"/>
      <c r="J19" s="286"/>
      <c r="K19" s="283"/>
      <c r="L19" s="377"/>
      <c r="M19" s="378"/>
    </row>
    <row r="20" spans="1:13" ht="12.75">
      <c r="A20" s="387" t="s">
        <v>1</v>
      </c>
      <c r="B20" s="388"/>
      <c r="C20" s="26"/>
      <c r="D20" s="27"/>
      <c r="E20" s="28"/>
      <c r="F20" s="381"/>
      <c r="G20" s="382"/>
      <c r="H20" s="381"/>
      <c r="I20" s="382"/>
      <c r="J20" s="28"/>
      <c r="K20" s="284"/>
      <c r="L20" s="381"/>
      <c r="M20" s="382"/>
    </row>
    <row r="21" spans="1:13" ht="13.5" thickBot="1">
      <c r="A21" s="389" t="s">
        <v>40</v>
      </c>
      <c r="B21" s="390"/>
      <c r="C21" s="128"/>
      <c r="D21" s="129"/>
      <c r="E21" s="130"/>
      <c r="F21" s="383"/>
      <c r="G21" s="384"/>
      <c r="H21" s="383"/>
      <c r="I21" s="384"/>
      <c r="J21" s="288"/>
      <c r="K21" s="280"/>
      <c r="L21" s="364"/>
      <c r="M21" s="365"/>
    </row>
    <row r="22" spans="1:13" ht="12.75">
      <c r="A22" s="29"/>
      <c r="B22" s="30"/>
      <c r="C22" s="31"/>
      <c r="D22" s="32"/>
      <c r="E22" s="33"/>
      <c r="F22" s="33"/>
      <c r="G22" s="33"/>
      <c r="H22" s="13"/>
      <c r="I22" s="13"/>
      <c r="J22" s="13"/>
      <c r="K22" s="13"/>
      <c r="L22" s="13"/>
      <c r="M22" s="34"/>
    </row>
    <row r="23" spans="1:13" ht="15.75">
      <c r="A23" s="35"/>
      <c r="B23" s="36"/>
      <c r="C23" s="37"/>
      <c r="D23" s="38"/>
      <c r="E23" s="39"/>
      <c r="F23" s="39"/>
      <c r="G23" s="40"/>
      <c r="H23" s="14"/>
      <c r="I23" s="14"/>
      <c r="J23" s="14"/>
      <c r="K23" s="14"/>
      <c r="L23" s="14"/>
      <c r="M23" s="41"/>
    </row>
    <row r="24" spans="1:13" ht="24.75" customHeight="1">
      <c r="A24" s="42"/>
      <c r="B24" s="363" t="s">
        <v>41</v>
      </c>
      <c r="C24" s="38"/>
      <c r="D24" s="38"/>
      <c r="E24" s="14"/>
      <c r="F24" s="38"/>
      <c r="G24" s="38"/>
      <c r="H24" s="363" t="s">
        <v>42</v>
      </c>
      <c r="I24" s="363"/>
      <c r="J24" s="363"/>
      <c r="K24" s="363"/>
      <c r="L24" s="363"/>
      <c r="M24" s="41"/>
    </row>
    <row r="25" spans="1:13" ht="24.75" customHeight="1">
      <c r="A25" s="43"/>
      <c r="B25" s="363"/>
      <c r="C25" s="38"/>
      <c r="D25" s="38"/>
      <c r="E25" s="38"/>
      <c r="F25" s="38"/>
      <c r="G25" s="38"/>
      <c r="H25" s="363"/>
      <c r="I25" s="363"/>
      <c r="J25" s="363"/>
      <c r="K25" s="363"/>
      <c r="L25" s="363"/>
      <c r="M25" s="41"/>
    </row>
    <row r="26" spans="1:13" ht="13.5" thickBot="1">
      <c r="A26" s="44"/>
      <c r="B26" s="45"/>
      <c r="C26" s="46"/>
      <c r="D26" s="47"/>
      <c r="E26" s="48"/>
      <c r="F26" s="48"/>
      <c r="G26" s="48"/>
      <c r="H26" s="49"/>
      <c r="I26" s="49"/>
      <c r="J26" s="49"/>
      <c r="K26" s="49"/>
      <c r="L26" s="49"/>
      <c r="M26" s="50"/>
    </row>
  </sheetData>
  <sheetProtection/>
  <mergeCells count="75">
    <mergeCell ref="A17:A19"/>
    <mergeCell ref="B17:B19"/>
    <mergeCell ref="A8:A10"/>
    <mergeCell ref="A6:A7"/>
    <mergeCell ref="B6:B7"/>
    <mergeCell ref="F10:G10"/>
    <mergeCell ref="C6:C7"/>
    <mergeCell ref="D6:D7"/>
    <mergeCell ref="F7:G7"/>
    <mergeCell ref="D11:D13"/>
    <mergeCell ref="H7:I7"/>
    <mergeCell ref="F11:G11"/>
    <mergeCell ref="H11:I11"/>
    <mergeCell ref="F12:G12"/>
    <mergeCell ref="B8:B10"/>
    <mergeCell ref="C8:C10"/>
    <mergeCell ref="D8:D10"/>
    <mergeCell ref="F8:G8"/>
    <mergeCell ref="H8:I8"/>
    <mergeCell ref="F9:G9"/>
    <mergeCell ref="H9:I9"/>
    <mergeCell ref="A14:A16"/>
    <mergeCell ref="B14:B16"/>
    <mergeCell ref="C14:C16"/>
    <mergeCell ref="D14:D16"/>
    <mergeCell ref="F14:G14"/>
    <mergeCell ref="H10:I10"/>
    <mergeCell ref="A11:A13"/>
    <mergeCell ref="B11:B13"/>
    <mergeCell ref="C11:C13"/>
    <mergeCell ref="H14:I14"/>
    <mergeCell ref="F15:G15"/>
    <mergeCell ref="H15:I15"/>
    <mergeCell ref="F16:G16"/>
    <mergeCell ref="H16:I16"/>
    <mergeCell ref="H12:I12"/>
    <mergeCell ref="F13:G13"/>
    <mergeCell ref="H13:I13"/>
    <mergeCell ref="D17:D19"/>
    <mergeCell ref="F17:G17"/>
    <mergeCell ref="H17:I17"/>
    <mergeCell ref="F18:G18"/>
    <mergeCell ref="H18:I18"/>
    <mergeCell ref="F19:G19"/>
    <mergeCell ref="H19:I19"/>
    <mergeCell ref="L12:M12"/>
    <mergeCell ref="L13:M13"/>
    <mergeCell ref="L14:M14"/>
    <mergeCell ref="H20:I20"/>
    <mergeCell ref="B24:B25"/>
    <mergeCell ref="A20:B20"/>
    <mergeCell ref="F20:G20"/>
    <mergeCell ref="A21:B21"/>
    <mergeCell ref="F21:G21"/>
    <mergeCell ref="C17:C19"/>
    <mergeCell ref="L17:M17"/>
    <mergeCell ref="L18:M18"/>
    <mergeCell ref="L19:M19"/>
    <mergeCell ref="L20:M20"/>
    <mergeCell ref="H21:I21"/>
    <mergeCell ref="L7:M7"/>
    <mergeCell ref="L8:M8"/>
    <mergeCell ref="L9:M9"/>
    <mergeCell ref="L10:M10"/>
    <mergeCell ref="L11:M11"/>
    <mergeCell ref="H24:L25"/>
    <mergeCell ref="L21:M21"/>
    <mergeCell ref="A1:M1"/>
    <mergeCell ref="A2:M2"/>
    <mergeCell ref="A3:M3"/>
    <mergeCell ref="A4:M4"/>
    <mergeCell ref="B5:M5"/>
    <mergeCell ref="E6:M6"/>
    <mergeCell ref="L15:M15"/>
    <mergeCell ref="L16:M16"/>
  </mergeCells>
  <printOptions horizontalCentered="1"/>
  <pageMargins left="0.15748031496062992" right="0.4724409448818898" top="0.4330708661417323" bottom="0.35433070866141736" header="0.31496062992125984" footer="0.2362204724409449"/>
  <pageSetup fitToHeight="1" fitToWidth="1" horizontalDpi="600" verticalDpi="600" orientation="landscape" paperSize="9" scale="67" r:id="rId2"/>
  <headerFooter>
    <oddFooter>&amp;L&amp;8/&amp;C&amp;P/&amp;N&amp;R&amp;8&amp;F/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84"/>
  <sheetViews>
    <sheetView zoomScale="85" zoomScaleNormal="85" zoomScalePageLayoutView="0" workbookViewId="0" topLeftCell="A1">
      <selection activeCell="I5" sqref="I5"/>
    </sheetView>
  </sheetViews>
  <sheetFormatPr defaultColWidth="9.140625" defaultRowHeight="12.75"/>
  <cols>
    <col min="2" max="2" width="74.421875" style="0" customWidth="1"/>
    <col min="3" max="3" width="24.00390625" style="196" customWidth="1"/>
    <col min="4" max="4" width="21.8515625" style="197" customWidth="1"/>
  </cols>
  <sheetData>
    <row r="1" spans="1:7" ht="20.25" customHeight="1">
      <c r="A1" s="337" t="s">
        <v>2</v>
      </c>
      <c r="B1" s="337"/>
      <c r="C1" s="337"/>
      <c r="D1" s="337"/>
      <c r="E1" s="338"/>
      <c r="F1" s="155"/>
      <c r="G1" s="155"/>
    </row>
    <row r="2" spans="1:7" ht="49.5" customHeight="1">
      <c r="A2" s="337" t="s">
        <v>23</v>
      </c>
      <c r="B2" s="337"/>
      <c r="C2" s="337"/>
      <c r="D2" s="337"/>
      <c r="E2" s="338"/>
      <c r="F2" s="155"/>
      <c r="G2" s="155"/>
    </row>
    <row r="3" spans="1:7" ht="19.5" customHeight="1">
      <c r="A3" s="340" t="s">
        <v>48</v>
      </c>
      <c r="B3" s="340"/>
      <c r="C3" s="340"/>
      <c r="D3" s="340"/>
      <c r="E3" s="341"/>
      <c r="F3" s="155"/>
      <c r="G3" s="155"/>
    </row>
    <row r="4" spans="1:7" ht="21" customHeight="1" thickBot="1">
      <c r="A4" s="425" t="s">
        <v>24</v>
      </c>
      <c r="B4" s="425"/>
      <c r="C4" s="425"/>
      <c r="D4" s="425"/>
      <c r="E4" s="426"/>
      <c r="F4" s="155"/>
      <c r="G4" s="155"/>
    </row>
    <row r="5" spans="1:7" ht="49.5" customHeight="1" thickBot="1">
      <c r="A5" s="427" t="s">
        <v>161</v>
      </c>
      <c r="B5" s="428"/>
      <c r="C5" s="428"/>
      <c r="D5" s="428"/>
      <c r="E5" s="429"/>
      <c r="F5" s="155"/>
      <c r="G5" s="155"/>
    </row>
    <row r="6" spans="1:5" ht="30" customHeight="1" thickBot="1">
      <c r="A6" s="277" t="s">
        <v>0</v>
      </c>
      <c r="B6" s="241" t="s">
        <v>3</v>
      </c>
      <c r="C6" s="242" t="s">
        <v>156</v>
      </c>
      <c r="D6" s="275" t="s">
        <v>154</v>
      </c>
      <c r="E6" s="276" t="s">
        <v>155</v>
      </c>
    </row>
    <row r="7" spans="1:5" ht="51" customHeight="1">
      <c r="A7" s="252" t="s">
        <v>13</v>
      </c>
      <c r="B7" s="253" t="s">
        <v>124</v>
      </c>
      <c r="C7" s="254">
        <v>163780.51200000002</v>
      </c>
      <c r="D7" s="255">
        <f>C7</f>
        <v>163780.51200000002</v>
      </c>
      <c r="E7" s="430" t="s">
        <v>167</v>
      </c>
    </row>
    <row r="8" spans="1:5" ht="25.5">
      <c r="A8" s="256" t="s">
        <v>14</v>
      </c>
      <c r="B8" s="257" t="s">
        <v>85</v>
      </c>
      <c r="C8" s="258">
        <v>75868.87648</v>
      </c>
      <c r="D8" s="259">
        <f>C8+D7</f>
        <v>239649.38848000002</v>
      </c>
      <c r="E8" s="431"/>
    </row>
    <row r="9" spans="1:5" ht="12.75">
      <c r="A9" s="256" t="s">
        <v>45</v>
      </c>
      <c r="B9" s="260" t="s">
        <v>63</v>
      </c>
      <c r="C9" s="258">
        <v>32739.52</v>
      </c>
      <c r="D9" s="259">
        <f aca="true" t="shared" si="0" ref="D9:D57">C9+D8</f>
        <v>272388.90848000004</v>
      </c>
      <c r="E9" s="431"/>
    </row>
    <row r="10" spans="1:5" ht="12.75">
      <c r="A10" s="256" t="s">
        <v>177</v>
      </c>
      <c r="B10" s="261" t="s">
        <v>123</v>
      </c>
      <c r="C10" s="258">
        <v>29254.0254</v>
      </c>
      <c r="D10" s="259">
        <f t="shared" si="0"/>
        <v>301642.93388</v>
      </c>
      <c r="E10" s="431"/>
    </row>
    <row r="11" spans="1:5" ht="12.75">
      <c r="A11" s="256" t="s">
        <v>178</v>
      </c>
      <c r="B11" s="262" t="s">
        <v>46</v>
      </c>
      <c r="C11" s="258">
        <v>24400.88</v>
      </c>
      <c r="D11" s="259">
        <f t="shared" si="0"/>
        <v>326043.81388000003</v>
      </c>
      <c r="E11" s="431"/>
    </row>
    <row r="12" spans="1:5" ht="25.5">
      <c r="A12" s="256" t="s">
        <v>179</v>
      </c>
      <c r="B12" s="257" t="s">
        <v>81</v>
      </c>
      <c r="C12" s="258">
        <v>24089.0748</v>
      </c>
      <c r="D12" s="259">
        <f t="shared" si="0"/>
        <v>350132.88868000003</v>
      </c>
      <c r="E12" s="431"/>
    </row>
    <row r="13" spans="1:5" ht="12.75" customHeight="1">
      <c r="A13" s="256" t="s">
        <v>180</v>
      </c>
      <c r="B13" s="257" t="s">
        <v>171</v>
      </c>
      <c r="C13" s="258">
        <v>19123.130999999998</v>
      </c>
      <c r="D13" s="259">
        <f t="shared" si="0"/>
        <v>369256.01968</v>
      </c>
      <c r="E13" s="431"/>
    </row>
    <row r="14" spans="1:5" ht="25.5">
      <c r="A14" s="256" t="s">
        <v>181</v>
      </c>
      <c r="B14" s="257" t="s">
        <v>22</v>
      </c>
      <c r="C14" s="258">
        <v>15562.944480000002</v>
      </c>
      <c r="D14" s="259">
        <f t="shared" si="0"/>
        <v>384818.96416000003</v>
      </c>
      <c r="E14" s="431"/>
    </row>
    <row r="15" spans="1:5" ht="38.25">
      <c r="A15" s="256" t="s">
        <v>182</v>
      </c>
      <c r="B15" s="257" t="s">
        <v>72</v>
      </c>
      <c r="C15" s="258">
        <v>13925.41075</v>
      </c>
      <c r="D15" s="259">
        <f t="shared" si="0"/>
        <v>398744.37491</v>
      </c>
      <c r="E15" s="431"/>
    </row>
    <row r="16" spans="1:5" ht="12.75">
      <c r="A16" s="256" t="s">
        <v>183</v>
      </c>
      <c r="B16" s="263" t="s">
        <v>169</v>
      </c>
      <c r="C16" s="258">
        <v>13672.1408</v>
      </c>
      <c r="D16" s="259">
        <f t="shared" si="0"/>
        <v>412416.51571</v>
      </c>
      <c r="E16" s="431"/>
    </row>
    <row r="17" spans="1:5" ht="12.75" customHeight="1">
      <c r="A17" s="256" t="s">
        <v>184</v>
      </c>
      <c r="B17" s="257" t="s">
        <v>89</v>
      </c>
      <c r="C17" s="258">
        <v>11350.571399999999</v>
      </c>
      <c r="D17" s="259">
        <f t="shared" si="0"/>
        <v>423767.08711</v>
      </c>
      <c r="E17" s="431"/>
    </row>
    <row r="18" spans="1:5" ht="13.5" thickBot="1">
      <c r="A18" s="256" t="s">
        <v>185</v>
      </c>
      <c r="B18" s="264" t="s">
        <v>120</v>
      </c>
      <c r="C18" s="258">
        <v>10975.1376</v>
      </c>
      <c r="D18" s="259">
        <f t="shared" si="0"/>
        <v>434742.22471000004</v>
      </c>
      <c r="E18" s="432"/>
    </row>
    <row r="19" spans="1:5" ht="12.75" customHeight="1">
      <c r="A19" s="237" t="s">
        <v>186</v>
      </c>
      <c r="B19" s="110" t="s">
        <v>84</v>
      </c>
      <c r="C19" s="235">
        <v>9625.31</v>
      </c>
      <c r="D19" s="251">
        <f t="shared" si="0"/>
        <v>444367.53471000004</v>
      </c>
      <c r="E19" s="420" t="s">
        <v>168</v>
      </c>
    </row>
    <row r="20" spans="1:5" ht="25.5">
      <c r="A20" s="237" t="s">
        <v>187</v>
      </c>
      <c r="B20" s="110" t="s">
        <v>88</v>
      </c>
      <c r="C20" s="198">
        <v>6961.46448</v>
      </c>
      <c r="D20" s="251">
        <f t="shared" si="0"/>
        <v>451328.99919000006</v>
      </c>
      <c r="E20" s="421"/>
    </row>
    <row r="21" spans="1:5" ht="12.75">
      <c r="A21" s="239" t="s">
        <v>188</v>
      </c>
      <c r="B21" s="238" t="s">
        <v>61</v>
      </c>
      <c r="C21" s="235">
        <v>6750.54952</v>
      </c>
      <c r="D21" s="251">
        <f t="shared" si="0"/>
        <v>458079.54871000006</v>
      </c>
      <c r="E21" s="421"/>
    </row>
    <row r="22" spans="1:5" ht="25.5">
      <c r="A22" s="239" t="s">
        <v>189</v>
      </c>
      <c r="B22" s="110" t="s">
        <v>67</v>
      </c>
      <c r="C22" s="198">
        <v>6572.72</v>
      </c>
      <c r="D22" s="251">
        <f t="shared" si="0"/>
        <v>464652.26871000003</v>
      </c>
      <c r="E22" s="421"/>
    </row>
    <row r="23" spans="1:5" ht="12.75" customHeight="1">
      <c r="A23" s="239" t="s">
        <v>190</v>
      </c>
      <c r="B23" s="95" t="s">
        <v>71</v>
      </c>
      <c r="C23" s="235">
        <v>6180</v>
      </c>
      <c r="D23" s="251">
        <f t="shared" si="0"/>
        <v>470832.26871000003</v>
      </c>
      <c r="E23" s="421"/>
    </row>
    <row r="24" spans="1:5" ht="51">
      <c r="A24" s="239" t="s">
        <v>191</v>
      </c>
      <c r="B24" s="95" t="s">
        <v>57</v>
      </c>
      <c r="C24" s="235">
        <v>6162.360000000001</v>
      </c>
      <c r="D24" s="251">
        <f t="shared" si="0"/>
        <v>476994.62871</v>
      </c>
      <c r="E24" s="421"/>
    </row>
    <row r="25" spans="1:5" ht="25.5">
      <c r="A25" s="239" t="s">
        <v>192</v>
      </c>
      <c r="B25" s="141" t="s">
        <v>78</v>
      </c>
      <c r="C25" s="235">
        <v>6049.5144228571435</v>
      </c>
      <c r="D25" s="251">
        <f t="shared" si="0"/>
        <v>483044.14313285716</v>
      </c>
      <c r="E25" s="421"/>
    </row>
    <row r="26" spans="1:5" ht="12.75">
      <c r="A26" s="239" t="s">
        <v>193</v>
      </c>
      <c r="B26" s="112" t="s">
        <v>64</v>
      </c>
      <c r="C26" s="235">
        <v>5849.552000000001</v>
      </c>
      <c r="D26" s="251">
        <f t="shared" si="0"/>
        <v>488893.6951328572</v>
      </c>
      <c r="E26" s="421"/>
    </row>
    <row r="27" spans="1:5" ht="25.5">
      <c r="A27" s="239" t="s">
        <v>194</v>
      </c>
      <c r="B27" s="110" t="s">
        <v>81</v>
      </c>
      <c r="C27" s="198">
        <v>4941.3798</v>
      </c>
      <c r="D27" s="251">
        <f t="shared" si="0"/>
        <v>493835.0749328572</v>
      </c>
      <c r="E27" s="421"/>
    </row>
    <row r="28" spans="1:5" ht="51">
      <c r="A28" s="239" t="s">
        <v>195</v>
      </c>
      <c r="B28" s="177" t="s">
        <v>125</v>
      </c>
      <c r="C28" s="198">
        <v>4451.064</v>
      </c>
      <c r="D28" s="251">
        <f t="shared" si="0"/>
        <v>498286.1389328572</v>
      </c>
      <c r="E28" s="421"/>
    </row>
    <row r="29" spans="1:5" ht="12.75">
      <c r="A29" s="239" t="s">
        <v>196</v>
      </c>
      <c r="B29" s="65" t="s">
        <v>62</v>
      </c>
      <c r="C29" s="235">
        <v>4392.089436459046</v>
      </c>
      <c r="D29" s="251">
        <f t="shared" si="0"/>
        <v>502678.22836931626</v>
      </c>
      <c r="E29" s="421"/>
    </row>
    <row r="30" spans="1:5" ht="51">
      <c r="A30" s="239" t="s">
        <v>197</v>
      </c>
      <c r="B30" s="95" t="s">
        <v>56</v>
      </c>
      <c r="C30" s="235">
        <v>3608.04</v>
      </c>
      <c r="D30" s="251">
        <f t="shared" si="0"/>
        <v>506286.26836931624</v>
      </c>
      <c r="E30" s="421"/>
    </row>
    <row r="31" spans="1:5" ht="38.25">
      <c r="A31" s="240" t="s">
        <v>94</v>
      </c>
      <c r="B31" s="95" t="s">
        <v>55</v>
      </c>
      <c r="C31" s="235">
        <v>3171.76</v>
      </c>
      <c r="D31" s="251">
        <f t="shared" si="0"/>
        <v>509458.02836931625</v>
      </c>
      <c r="E31" s="421"/>
    </row>
    <row r="32" spans="1:5" ht="38.25">
      <c r="A32" s="240" t="s">
        <v>95</v>
      </c>
      <c r="B32" s="177" t="s">
        <v>126</v>
      </c>
      <c r="C32" s="198">
        <v>3170.1377448</v>
      </c>
      <c r="D32" s="251">
        <f t="shared" si="0"/>
        <v>512628.16611411626</v>
      </c>
      <c r="E32" s="421"/>
    </row>
    <row r="33" spans="1:5" ht="12.75">
      <c r="A33" s="240" t="s">
        <v>96</v>
      </c>
      <c r="B33" s="139" t="s">
        <v>170</v>
      </c>
      <c r="C33" s="235">
        <v>2936.68488</v>
      </c>
      <c r="D33" s="251">
        <f t="shared" si="0"/>
        <v>515564.8509941163</v>
      </c>
      <c r="E33" s="421"/>
    </row>
    <row r="34" spans="1:5" ht="13.5" thickBot="1">
      <c r="A34" s="240" t="s">
        <v>97</v>
      </c>
      <c r="B34" s="139" t="s">
        <v>92</v>
      </c>
      <c r="C34" s="235">
        <v>2381.323072</v>
      </c>
      <c r="D34" s="251">
        <f t="shared" si="0"/>
        <v>517946.1740661163</v>
      </c>
      <c r="E34" s="422"/>
    </row>
    <row r="35" spans="1:5" ht="12.75">
      <c r="A35" s="240" t="s">
        <v>98</v>
      </c>
      <c r="B35" s="110" t="s">
        <v>83</v>
      </c>
      <c r="C35" s="235">
        <v>2276.74746</v>
      </c>
      <c r="D35" s="251">
        <f t="shared" si="0"/>
        <v>520222.92152611626</v>
      </c>
      <c r="E35" s="423" t="s">
        <v>202</v>
      </c>
    </row>
    <row r="36" spans="1:5" ht="25.5">
      <c r="A36" s="240" t="s">
        <v>99</v>
      </c>
      <c r="B36" s="110" t="s">
        <v>81</v>
      </c>
      <c r="C36" s="198">
        <v>2210.3298</v>
      </c>
      <c r="D36" s="251">
        <f t="shared" si="0"/>
        <v>522433.25132611627</v>
      </c>
      <c r="E36" s="424"/>
    </row>
    <row r="37" spans="1:5" ht="12.75">
      <c r="A37" s="240" t="s">
        <v>101</v>
      </c>
      <c r="B37" s="120" t="s">
        <v>90</v>
      </c>
      <c r="C37" s="235">
        <v>2011.9965</v>
      </c>
      <c r="D37" s="251">
        <f>C37+D36</f>
        <v>524445.2478261163</v>
      </c>
      <c r="E37" s="424"/>
    </row>
    <row r="38" spans="1:5" ht="25.5">
      <c r="A38" s="240" t="s">
        <v>102</v>
      </c>
      <c r="B38" s="110" t="s">
        <v>84</v>
      </c>
      <c r="C38" s="198">
        <v>1974.435</v>
      </c>
      <c r="D38" s="251">
        <f t="shared" si="0"/>
        <v>526419.6828261163</v>
      </c>
      <c r="E38" s="424"/>
    </row>
    <row r="39" spans="1:5" ht="12.75">
      <c r="A39" s="240" t="s">
        <v>103</v>
      </c>
      <c r="B39" s="99" t="s">
        <v>58</v>
      </c>
      <c r="C39" s="235">
        <v>1914.72</v>
      </c>
      <c r="D39" s="251">
        <f t="shared" si="0"/>
        <v>528334.4028261163</v>
      </c>
      <c r="E39" s="424"/>
    </row>
    <row r="40" spans="1:5" ht="25.5">
      <c r="A40" s="240" t="s">
        <v>104</v>
      </c>
      <c r="B40" s="110" t="s">
        <v>66</v>
      </c>
      <c r="C40" s="198">
        <v>1748.8</v>
      </c>
      <c r="D40" s="251">
        <f t="shared" si="0"/>
        <v>530083.2028261164</v>
      </c>
      <c r="E40" s="424"/>
    </row>
    <row r="41" spans="1:5" ht="12.75">
      <c r="A41" s="240" t="s">
        <v>105</v>
      </c>
      <c r="B41" s="110" t="s">
        <v>73</v>
      </c>
      <c r="C41" s="198">
        <v>1278.4600000000003</v>
      </c>
      <c r="D41" s="251">
        <f t="shared" si="0"/>
        <v>531361.6628261163</v>
      </c>
      <c r="E41" s="424"/>
    </row>
    <row r="42" spans="1:5" ht="25.5">
      <c r="A42" s="240" t="s">
        <v>106</v>
      </c>
      <c r="B42" s="141" t="s">
        <v>79</v>
      </c>
      <c r="C42" s="198">
        <v>1240.9338514285716</v>
      </c>
      <c r="D42" s="251">
        <f t="shared" si="0"/>
        <v>532602.5966775449</v>
      </c>
      <c r="E42" s="424"/>
    </row>
    <row r="43" spans="1:5" ht="12.75">
      <c r="A43" s="240" t="s">
        <v>107</v>
      </c>
      <c r="B43" s="113" t="s">
        <v>18</v>
      </c>
      <c r="C43" s="235">
        <v>1054.3500000000001</v>
      </c>
      <c r="D43" s="251">
        <f t="shared" si="0"/>
        <v>533656.9466775449</v>
      </c>
      <c r="E43" s="424"/>
    </row>
    <row r="44" spans="1:5" ht="12.75">
      <c r="A44" s="240" t="s">
        <v>108</v>
      </c>
      <c r="B44" s="110" t="s">
        <v>83</v>
      </c>
      <c r="C44" s="198">
        <v>1018.4124599999998</v>
      </c>
      <c r="D44" s="251">
        <f t="shared" si="0"/>
        <v>534675.3591375449</v>
      </c>
      <c r="E44" s="424"/>
    </row>
    <row r="45" spans="1:5" ht="12.75">
      <c r="A45" s="240" t="s">
        <v>109</v>
      </c>
      <c r="B45" s="110" t="s">
        <v>82</v>
      </c>
      <c r="C45" s="235">
        <v>893.0699999999999</v>
      </c>
      <c r="D45" s="251">
        <f t="shared" si="0"/>
        <v>535568.4291375448</v>
      </c>
      <c r="E45" s="424"/>
    </row>
    <row r="46" spans="1:5" ht="12.75">
      <c r="A46" s="240" t="s">
        <v>110</v>
      </c>
      <c r="B46" s="110" t="s">
        <v>83</v>
      </c>
      <c r="C46" s="235">
        <v>887.9259168</v>
      </c>
      <c r="D46" s="251">
        <f t="shared" si="0"/>
        <v>536456.3550543449</v>
      </c>
      <c r="E46" s="424"/>
    </row>
    <row r="47" spans="1:5" ht="25.5">
      <c r="A47" s="240" t="s">
        <v>111</v>
      </c>
      <c r="B47" s="110" t="s">
        <v>84</v>
      </c>
      <c r="C47" s="198">
        <v>883.185</v>
      </c>
      <c r="D47" s="251">
        <f t="shared" si="0"/>
        <v>537339.5400543449</v>
      </c>
      <c r="E47" s="424"/>
    </row>
    <row r="48" spans="1:5" ht="12.75">
      <c r="A48" s="240" t="s">
        <v>112</v>
      </c>
      <c r="B48" s="165" t="s">
        <v>119</v>
      </c>
      <c r="C48" s="235">
        <v>788.298</v>
      </c>
      <c r="D48" s="251">
        <f t="shared" si="0"/>
        <v>538127.8380543449</v>
      </c>
      <c r="E48" s="424"/>
    </row>
    <row r="49" spans="1:5" ht="25.5">
      <c r="A49" s="240" t="s">
        <v>113</v>
      </c>
      <c r="B49" s="139" t="s">
        <v>121</v>
      </c>
      <c r="C49" s="235">
        <v>775.56975</v>
      </c>
      <c r="D49" s="251">
        <f t="shared" si="0"/>
        <v>538903.4078043449</v>
      </c>
      <c r="E49" s="424"/>
    </row>
    <row r="50" spans="1:5" ht="12.75">
      <c r="A50" s="240" t="s">
        <v>114</v>
      </c>
      <c r="B50" s="110" t="s">
        <v>68</v>
      </c>
      <c r="C50" s="198">
        <v>539.3199999999999</v>
      </c>
      <c r="D50" s="251">
        <f t="shared" si="0"/>
        <v>539442.7278043448</v>
      </c>
      <c r="E50" s="424"/>
    </row>
    <row r="51" spans="1:5" ht="25.5">
      <c r="A51" s="240" t="s">
        <v>176</v>
      </c>
      <c r="B51" s="141" t="s">
        <v>150</v>
      </c>
      <c r="C51" s="198">
        <v>440.088</v>
      </c>
      <c r="D51" s="251">
        <f t="shared" si="0"/>
        <v>539882.8158043448</v>
      </c>
      <c r="E51" s="424"/>
    </row>
    <row r="52" spans="1:5" ht="12.75">
      <c r="A52" s="240" t="s">
        <v>198</v>
      </c>
      <c r="B52" s="131" t="s">
        <v>70</v>
      </c>
      <c r="C52" s="235">
        <v>225</v>
      </c>
      <c r="D52" s="251">
        <f>C52+D51</f>
        <v>540107.8158043448</v>
      </c>
      <c r="E52" s="424"/>
    </row>
    <row r="53" spans="1:5" ht="25.5">
      <c r="A53" s="240" t="s">
        <v>199</v>
      </c>
      <c r="B53" s="95" t="s">
        <v>75</v>
      </c>
      <c r="C53" s="235">
        <v>215.36424</v>
      </c>
      <c r="D53" s="251">
        <f t="shared" si="0"/>
        <v>540323.1800443449</v>
      </c>
      <c r="E53" s="424"/>
    </row>
    <row r="54" spans="1:5" ht="12.75">
      <c r="A54" s="240" t="s">
        <v>200</v>
      </c>
      <c r="B54" s="110" t="s">
        <v>82</v>
      </c>
      <c r="C54" s="235">
        <v>183.19500000000002</v>
      </c>
      <c r="D54" s="251">
        <f t="shared" si="0"/>
        <v>540506.3750443448</v>
      </c>
      <c r="E54" s="424"/>
    </row>
    <row r="55" spans="1:5" ht="12.75">
      <c r="A55" s="240" t="s">
        <v>115</v>
      </c>
      <c r="B55" s="95" t="s">
        <v>65</v>
      </c>
      <c r="C55" s="235">
        <v>93</v>
      </c>
      <c r="D55" s="251">
        <f t="shared" si="0"/>
        <v>540599.3750443448</v>
      </c>
      <c r="E55" s="424"/>
    </row>
    <row r="56" spans="1:5" ht="12.75">
      <c r="A56" s="240" t="s">
        <v>116</v>
      </c>
      <c r="B56" s="110" t="s">
        <v>82</v>
      </c>
      <c r="C56" s="198">
        <v>81.945</v>
      </c>
      <c r="D56" s="251">
        <f t="shared" si="0"/>
        <v>540681.3200443448</v>
      </c>
      <c r="E56" s="424"/>
    </row>
    <row r="57" spans="1:5" ht="13.5" thickBot="1">
      <c r="A57" s="265" t="s">
        <v>117</v>
      </c>
      <c r="B57" s="266" t="s">
        <v>60</v>
      </c>
      <c r="C57" s="267">
        <v>0</v>
      </c>
      <c r="D57" s="268">
        <f t="shared" si="0"/>
        <v>540681.3200443448</v>
      </c>
      <c r="E57" s="424"/>
    </row>
    <row r="58" spans="1:5" ht="12.75">
      <c r="A58" s="243"/>
      <c r="B58" s="272" t="s">
        <v>157</v>
      </c>
      <c r="C58" s="269">
        <f>GERAL!C11</f>
        <v>0</v>
      </c>
      <c r="D58" s="244"/>
      <c r="E58" s="245"/>
    </row>
    <row r="59" spans="1:5" ht="12.75">
      <c r="A59" s="246"/>
      <c r="B59" s="273" t="s">
        <v>160</v>
      </c>
      <c r="C59" s="270">
        <f>0.8*C58</f>
        <v>0</v>
      </c>
      <c r="D59" s="247"/>
      <c r="E59" s="248"/>
    </row>
    <row r="60" spans="1:5" ht="12.75">
      <c r="A60" s="246"/>
      <c r="B60" s="273" t="s">
        <v>158</v>
      </c>
      <c r="C60" s="270">
        <f>0.15*C58</f>
        <v>0</v>
      </c>
      <c r="D60" s="247"/>
      <c r="E60" s="248"/>
    </row>
    <row r="61" spans="1:5" ht="13.5" thickBot="1">
      <c r="A61" s="214"/>
      <c r="B61" s="274" t="s">
        <v>159</v>
      </c>
      <c r="C61" s="271">
        <f>C59+C60</f>
        <v>0</v>
      </c>
      <c r="D61" s="249"/>
      <c r="E61" s="250"/>
    </row>
    <row r="62" spans="2:3" ht="12.75">
      <c r="B62" s="14"/>
      <c r="C62" s="167"/>
    </row>
    <row r="63" spans="2:3" ht="12.75">
      <c r="B63" s="14"/>
      <c r="C63" s="167"/>
    </row>
    <row r="64" spans="2:3" ht="12.75">
      <c r="B64" s="14"/>
      <c r="C64" s="167"/>
    </row>
    <row r="65" spans="2:3" ht="12.75">
      <c r="B65" s="14"/>
      <c r="C65" s="167"/>
    </row>
    <row r="66" spans="2:3" ht="12.75">
      <c r="B66" s="14"/>
      <c r="C66" s="167"/>
    </row>
    <row r="67" spans="2:3" ht="12.75">
      <c r="B67" s="14"/>
      <c r="C67" s="167"/>
    </row>
    <row r="68" spans="2:3" ht="12.75">
      <c r="B68" s="14"/>
      <c r="C68" s="167"/>
    </row>
    <row r="69" spans="2:3" ht="12.75">
      <c r="B69" s="14"/>
      <c r="C69" s="167"/>
    </row>
    <row r="70" spans="2:3" ht="12.75">
      <c r="B70" s="14"/>
      <c r="C70" s="167"/>
    </row>
    <row r="71" spans="2:3" ht="12.75">
      <c r="B71" s="14"/>
      <c r="C71" s="167"/>
    </row>
    <row r="72" spans="2:3" ht="12.75">
      <c r="B72" s="14"/>
      <c r="C72" s="167"/>
    </row>
    <row r="73" spans="2:3" ht="12.75">
      <c r="B73" s="14"/>
      <c r="C73" s="167"/>
    </row>
    <row r="74" spans="2:3" ht="12.75">
      <c r="B74" s="14"/>
      <c r="C74" s="167"/>
    </row>
    <row r="75" spans="2:3" ht="12.75">
      <c r="B75" s="14"/>
      <c r="C75" s="167"/>
    </row>
    <row r="76" spans="2:3" ht="12.75">
      <c r="B76" s="14"/>
      <c r="C76" s="167"/>
    </row>
    <row r="77" spans="2:3" ht="12.75">
      <c r="B77" s="14"/>
      <c r="C77" s="167"/>
    </row>
    <row r="78" spans="2:3" ht="12.75">
      <c r="B78" s="14"/>
      <c r="C78" s="167"/>
    </row>
    <row r="79" spans="2:3" ht="12.75">
      <c r="B79" s="14"/>
      <c r="C79" s="167"/>
    </row>
    <row r="80" spans="2:3" ht="12.75">
      <c r="B80" s="14"/>
      <c r="C80" s="167"/>
    </row>
    <row r="81" spans="2:3" ht="12.75">
      <c r="B81" s="14"/>
      <c r="C81" s="167"/>
    </row>
    <row r="82" spans="2:3" ht="12.75">
      <c r="B82" s="14"/>
      <c r="C82" s="167"/>
    </row>
    <row r="83" spans="2:3" ht="12.75">
      <c r="B83" s="14"/>
      <c r="C83" s="167"/>
    </row>
    <row r="84" spans="2:3" ht="13.5" thickBot="1">
      <c r="B84" s="49"/>
      <c r="C84" s="195"/>
    </row>
  </sheetData>
  <sheetProtection/>
  <autoFilter ref="B6:C6">
    <sortState ref="B7:C84">
      <sortCondition descending="1" sortBy="value" ref="C7:C84"/>
    </sortState>
  </autoFilter>
  <mergeCells count="8">
    <mergeCell ref="E19:E34"/>
    <mergeCell ref="E35:E57"/>
    <mergeCell ref="A2:E2"/>
    <mergeCell ref="A3:E3"/>
    <mergeCell ref="A4:E4"/>
    <mergeCell ref="A1:E1"/>
    <mergeCell ref="A5:E5"/>
    <mergeCell ref="E7:E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63"/>
  <sheetViews>
    <sheetView zoomScalePageLayoutView="0" workbookViewId="0" topLeftCell="A2">
      <selection activeCell="J30" sqref="J30"/>
    </sheetView>
  </sheetViews>
  <sheetFormatPr defaultColWidth="9.140625" defaultRowHeight="12.75"/>
  <cols>
    <col min="1" max="1" width="9.140625" style="0" customWidth="1"/>
    <col min="2" max="2" width="70.7109375" style="0" customWidth="1"/>
    <col min="3" max="3" width="12.7109375" style="2" customWidth="1"/>
    <col min="4" max="4" width="20.7109375" style="191" customWidth="1"/>
  </cols>
  <sheetData>
    <row r="1" spans="1:4" ht="30" customHeight="1">
      <c r="A1" s="336" t="s">
        <v>2</v>
      </c>
      <c r="B1" s="337"/>
      <c r="C1" s="337"/>
      <c r="D1" s="337"/>
    </row>
    <row r="2" spans="1:4" ht="30" customHeight="1">
      <c r="A2" s="336" t="s">
        <v>23</v>
      </c>
      <c r="B2" s="337"/>
      <c r="C2" s="337"/>
      <c r="D2" s="337"/>
    </row>
    <row r="3" spans="1:4" ht="19.5" customHeight="1">
      <c r="A3" s="339" t="s">
        <v>48</v>
      </c>
      <c r="B3" s="340"/>
      <c r="C3" s="340"/>
      <c r="D3" s="340"/>
    </row>
    <row r="4" spans="1:4" ht="18.75" thickBot="1">
      <c r="A4" s="342" t="s">
        <v>24</v>
      </c>
      <c r="B4" s="343"/>
      <c r="C4" s="343"/>
      <c r="D4" s="343"/>
    </row>
    <row r="5" spans="1:4" ht="49.5" customHeight="1" thickBot="1">
      <c r="A5" s="433" t="s">
        <v>174</v>
      </c>
      <c r="B5" s="434"/>
      <c r="C5" s="434"/>
      <c r="D5" s="435"/>
    </row>
    <row r="6" spans="1:4" ht="19.5" customHeight="1" thickBot="1">
      <c r="A6" s="201" t="s">
        <v>0</v>
      </c>
      <c r="B6" s="202" t="s">
        <v>145</v>
      </c>
      <c r="C6" s="203" t="s">
        <v>47</v>
      </c>
      <c r="D6" s="204" t="s">
        <v>172</v>
      </c>
    </row>
    <row r="7" spans="1:4" ht="30" customHeight="1" thickBot="1">
      <c r="A7" s="236">
        <v>2</v>
      </c>
      <c r="B7" s="228" t="s">
        <v>133</v>
      </c>
      <c r="C7" s="436"/>
      <c r="D7" s="437"/>
    </row>
    <row r="8" spans="1:4" ht="19.5" customHeight="1" thickBot="1">
      <c r="A8" s="222"/>
      <c r="B8" s="223" t="s">
        <v>142</v>
      </c>
      <c r="C8" s="224"/>
      <c r="D8" s="225"/>
    </row>
    <row r="9" spans="1:4" ht="12.75">
      <c r="A9" s="210"/>
      <c r="B9" s="221" t="s">
        <v>173</v>
      </c>
      <c r="C9" s="200" t="s">
        <v>10</v>
      </c>
      <c r="D9" s="206">
        <f>2410*2</f>
        <v>4820</v>
      </c>
    </row>
    <row r="10" spans="1:4" ht="12.75">
      <c r="A10" s="175"/>
      <c r="B10" s="132" t="s">
        <v>130</v>
      </c>
      <c r="C10" s="174" t="s">
        <v>74</v>
      </c>
      <c r="D10" s="189">
        <v>25</v>
      </c>
    </row>
    <row r="11" spans="1:4" ht="13.5" thickBot="1">
      <c r="A11" s="208"/>
      <c r="B11" s="209" t="s">
        <v>132</v>
      </c>
      <c r="C11" s="211" t="s">
        <v>10</v>
      </c>
      <c r="D11" s="207">
        <f>D9/D10</f>
        <v>192.8</v>
      </c>
    </row>
    <row r="12" spans="1:4" ht="19.5" customHeight="1" thickBot="1">
      <c r="A12" s="218"/>
      <c r="B12" s="219" t="s">
        <v>131</v>
      </c>
      <c r="C12" s="220"/>
      <c r="D12" s="213"/>
    </row>
    <row r="13" spans="1:4" ht="12.75">
      <c r="A13" s="210"/>
      <c r="B13" s="173" t="s">
        <v>130</v>
      </c>
      <c r="C13" s="200" t="s">
        <v>74</v>
      </c>
      <c r="D13" s="206">
        <v>25</v>
      </c>
    </row>
    <row r="14" spans="1:4" ht="12.75">
      <c r="A14" s="175"/>
      <c r="B14" s="132" t="s">
        <v>201</v>
      </c>
      <c r="C14" s="174" t="s">
        <v>74</v>
      </c>
      <c r="D14" s="189">
        <v>4</v>
      </c>
    </row>
    <row r="15" spans="1:4" ht="13.5" thickBot="1">
      <c r="A15" s="208"/>
      <c r="B15" s="209" t="s">
        <v>132</v>
      </c>
      <c r="C15" s="211" t="s">
        <v>10</v>
      </c>
      <c r="D15" s="207">
        <f>D13*D14</f>
        <v>100</v>
      </c>
    </row>
    <row r="16" spans="1:4" ht="19.5" customHeight="1" thickBot="1">
      <c r="A16" s="218"/>
      <c r="B16" s="219" t="s">
        <v>61</v>
      </c>
      <c r="C16" s="220"/>
      <c r="D16" s="213"/>
    </row>
    <row r="17" spans="1:4" ht="12.75">
      <c r="A17" s="210"/>
      <c r="B17" s="173" t="s">
        <v>128</v>
      </c>
      <c r="C17" s="200" t="s">
        <v>8</v>
      </c>
      <c r="D17" s="206">
        <v>407.1</v>
      </c>
    </row>
    <row r="18" spans="1:4" ht="12.75">
      <c r="A18" s="175"/>
      <c r="B18" s="132" t="s">
        <v>129</v>
      </c>
      <c r="C18" s="174" t="s">
        <v>8</v>
      </c>
      <c r="D18" s="189">
        <v>182.1</v>
      </c>
    </row>
    <row r="19" spans="1:4" ht="12.75">
      <c r="A19" s="175"/>
      <c r="B19" s="132" t="s">
        <v>134</v>
      </c>
      <c r="C19" s="174" t="s">
        <v>8</v>
      </c>
      <c r="D19" s="189">
        <v>200</v>
      </c>
    </row>
    <row r="20" spans="1:4" ht="12.75">
      <c r="A20" s="175"/>
      <c r="B20" s="132" t="s">
        <v>135</v>
      </c>
      <c r="C20" s="174" t="s">
        <v>8</v>
      </c>
      <c r="D20" s="183">
        <v>2108.4</v>
      </c>
    </row>
    <row r="21" spans="1:4" ht="12.75">
      <c r="A21" s="175"/>
      <c r="B21" s="132" t="s">
        <v>136</v>
      </c>
      <c r="C21" s="174" t="s">
        <v>8</v>
      </c>
      <c r="D21" s="183">
        <v>57.3</v>
      </c>
    </row>
    <row r="22" spans="1:4" ht="12.75">
      <c r="A22" s="175"/>
      <c r="B22" s="132" t="s">
        <v>137</v>
      </c>
      <c r="C22" s="174" t="s">
        <v>8</v>
      </c>
      <c r="D22" s="189">
        <f>1.2*229.19</f>
        <v>275.02799999999996</v>
      </c>
    </row>
    <row r="23" spans="1:4" ht="13.5" thickBot="1">
      <c r="A23" s="208"/>
      <c r="B23" s="209" t="s">
        <v>132</v>
      </c>
      <c r="C23" s="211" t="s">
        <v>8</v>
      </c>
      <c r="D23" s="207">
        <f>SUM(D17:D22)</f>
        <v>3229.9280000000003</v>
      </c>
    </row>
    <row r="24" spans="1:4" ht="19.5" customHeight="1" thickBot="1">
      <c r="A24" s="218"/>
      <c r="B24" s="219" t="s">
        <v>138</v>
      </c>
      <c r="C24" s="220"/>
      <c r="D24" s="213"/>
    </row>
    <row r="25" spans="1:4" ht="12.75">
      <c r="A25" s="210"/>
      <c r="B25" s="226" t="s">
        <v>91</v>
      </c>
      <c r="C25" s="78" t="s">
        <v>17</v>
      </c>
      <c r="D25" s="194">
        <f>426.15*0.08</f>
        <v>34.092</v>
      </c>
    </row>
    <row r="26" spans="1:4" ht="12.75">
      <c r="A26" s="175"/>
      <c r="B26" s="165" t="s">
        <v>92</v>
      </c>
      <c r="C26" s="9" t="s">
        <v>17</v>
      </c>
      <c r="D26" s="183">
        <f>345.56*0.08</f>
        <v>27.6448</v>
      </c>
    </row>
    <row r="27" spans="1:4" ht="12.75">
      <c r="A27" s="175"/>
      <c r="B27" s="178" t="s">
        <v>93</v>
      </c>
      <c r="C27" s="9" t="s">
        <v>17</v>
      </c>
      <c r="D27" s="183">
        <f>1984*0.08</f>
        <v>158.72</v>
      </c>
    </row>
    <row r="28" spans="1:4" ht="25.5">
      <c r="A28" s="175"/>
      <c r="B28" s="141" t="s">
        <v>89</v>
      </c>
      <c r="C28" s="9" t="s">
        <v>17</v>
      </c>
      <c r="D28" s="190">
        <f>2108*0.03</f>
        <v>63.239999999999995</v>
      </c>
    </row>
    <row r="29" spans="1:4" ht="25.5">
      <c r="A29" s="175"/>
      <c r="B29" s="112" t="s">
        <v>139</v>
      </c>
      <c r="C29" s="9" t="s">
        <v>17</v>
      </c>
      <c r="D29" s="183">
        <f>0.08*321.75</f>
        <v>25.740000000000002</v>
      </c>
    </row>
    <row r="30" spans="1:4" ht="12.75">
      <c r="A30" s="175"/>
      <c r="B30" s="180" t="s">
        <v>140</v>
      </c>
      <c r="C30" s="9" t="s">
        <v>17</v>
      </c>
      <c r="D30" s="183">
        <f>55*0.2*0.15</f>
        <v>1.65</v>
      </c>
    </row>
    <row r="31" spans="1:4" ht="13.5" thickBot="1">
      <c r="A31" s="208"/>
      <c r="B31" s="209" t="s">
        <v>141</v>
      </c>
      <c r="C31" s="211" t="s">
        <v>17</v>
      </c>
      <c r="D31" s="207">
        <f>SUM(D25:D30)*1.5</f>
        <v>466.63019999999995</v>
      </c>
    </row>
    <row r="32" spans="1:4" ht="19.5" customHeight="1" thickBot="1">
      <c r="A32" s="218"/>
      <c r="B32" s="219" t="s">
        <v>90</v>
      </c>
      <c r="C32" s="220"/>
      <c r="D32" s="213"/>
    </row>
    <row r="33" spans="1:4" ht="12.75">
      <c r="A33" s="210"/>
      <c r="B33" s="173" t="s">
        <v>128</v>
      </c>
      <c r="C33" s="200" t="s">
        <v>17</v>
      </c>
      <c r="D33" s="206">
        <f>0.5*0.15*407.1</f>
        <v>30.5325</v>
      </c>
    </row>
    <row r="34" spans="1:4" ht="12.75">
      <c r="A34" s="175"/>
      <c r="B34" s="132" t="s">
        <v>143</v>
      </c>
      <c r="C34" s="174" t="s">
        <v>17</v>
      </c>
      <c r="D34" s="189">
        <f>0.08*5</f>
        <v>0.4</v>
      </c>
    </row>
    <row r="35" spans="1:4" ht="12.75">
      <c r="A35" s="175"/>
      <c r="B35" s="132" t="s">
        <v>132</v>
      </c>
      <c r="C35" s="174" t="s">
        <v>17</v>
      </c>
      <c r="D35" s="189">
        <f>SUM(D33:D34)</f>
        <v>30.932499999999997</v>
      </c>
    </row>
    <row r="36" spans="1:4" ht="13.5" thickBot="1">
      <c r="A36" s="208"/>
      <c r="B36" s="209" t="s">
        <v>144</v>
      </c>
      <c r="C36" s="211" t="s">
        <v>17</v>
      </c>
      <c r="D36" s="207">
        <f>D35*1.25</f>
        <v>38.665625</v>
      </c>
    </row>
    <row r="37" spans="1:4" ht="30" customHeight="1" thickBot="1">
      <c r="A37" s="229">
        <v>3</v>
      </c>
      <c r="B37" s="230" t="s">
        <v>51</v>
      </c>
      <c r="C37" s="438"/>
      <c r="D37" s="439"/>
    </row>
    <row r="38" spans="1:4" ht="26.25" thickBot="1">
      <c r="A38" s="278"/>
      <c r="B38" s="227" t="s">
        <v>78</v>
      </c>
      <c r="C38" s="220"/>
      <c r="D38" s="279"/>
    </row>
    <row r="39" spans="1:4" ht="12.75">
      <c r="A39" s="210"/>
      <c r="B39" s="193" t="s">
        <v>147</v>
      </c>
      <c r="C39" s="200" t="s">
        <v>8</v>
      </c>
      <c r="D39" s="194">
        <f>1984.6*2</f>
        <v>3969.2</v>
      </c>
    </row>
    <row r="40" spans="1:4" ht="12.75">
      <c r="A40" s="175"/>
      <c r="B40" s="192" t="s">
        <v>148</v>
      </c>
      <c r="C40" s="174" t="s">
        <v>10</v>
      </c>
      <c r="D40" s="189">
        <v>0.08</v>
      </c>
    </row>
    <row r="41" spans="1:4" ht="12.75">
      <c r="A41" s="175"/>
      <c r="B41" s="192" t="s">
        <v>149</v>
      </c>
      <c r="C41" s="174" t="s">
        <v>10</v>
      </c>
      <c r="D41" s="189">
        <v>2.1</v>
      </c>
    </row>
    <row r="42" spans="1:4" ht="13.5" thickBot="1">
      <c r="A42" s="208"/>
      <c r="B42" s="209" t="s">
        <v>146</v>
      </c>
      <c r="C42" s="211"/>
      <c r="D42" s="207">
        <f>0.8*D39*D40/D41</f>
        <v>120.96609523809524</v>
      </c>
    </row>
    <row r="43" spans="1:4" ht="26.25" thickBot="1">
      <c r="A43" s="218"/>
      <c r="B43" s="227" t="s">
        <v>79</v>
      </c>
      <c r="C43" s="220"/>
      <c r="D43" s="213"/>
    </row>
    <row r="44" spans="1:4" ht="12.75">
      <c r="A44" s="210"/>
      <c r="B44" s="193" t="s">
        <v>147</v>
      </c>
      <c r="C44" s="200" t="s">
        <v>8</v>
      </c>
      <c r="D44" s="194">
        <f>407.1*2</f>
        <v>814.2</v>
      </c>
    </row>
    <row r="45" spans="1:4" ht="12.75">
      <c r="A45" s="175"/>
      <c r="B45" s="192" t="s">
        <v>148</v>
      </c>
      <c r="C45" s="174" t="s">
        <v>10</v>
      </c>
      <c r="D45" s="189">
        <v>0.08</v>
      </c>
    </row>
    <row r="46" spans="1:4" ht="12.75">
      <c r="A46" s="175"/>
      <c r="B46" s="192" t="s">
        <v>149</v>
      </c>
      <c r="C46" s="174" t="s">
        <v>10</v>
      </c>
      <c r="D46" s="189">
        <v>2.1</v>
      </c>
    </row>
    <row r="47" spans="1:4" ht="13.5" thickBot="1">
      <c r="A47" s="208"/>
      <c r="B47" s="209" t="s">
        <v>146</v>
      </c>
      <c r="C47" s="211" t="s">
        <v>8</v>
      </c>
      <c r="D47" s="207">
        <f>0.8*D44*D45/D46</f>
        <v>24.81371428571429</v>
      </c>
    </row>
    <row r="48" spans="1:4" ht="26.25" thickBot="1">
      <c r="A48" s="218"/>
      <c r="B48" s="227" t="s">
        <v>150</v>
      </c>
      <c r="C48" s="220"/>
      <c r="D48" s="213"/>
    </row>
    <row r="49" spans="1:4" ht="12.75">
      <c r="A49" s="210"/>
      <c r="B49" s="193" t="s">
        <v>151</v>
      </c>
      <c r="C49" s="200" t="s">
        <v>10</v>
      </c>
      <c r="D49" s="206">
        <v>55</v>
      </c>
    </row>
    <row r="50" spans="1:4" ht="12.75">
      <c r="A50" s="175"/>
      <c r="B50" s="192" t="s">
        <v>152</v>
      </c>
      <c r="C50" s="174" t="s">
        <v>10</v>
      </c>
      <c r="D50" s="189">
        <v>0.08</v>
      </c>
    </row>
    <row r="51" spans="1:4" ht="12.75">
      <c r="A51" s="175"/>
      <c r="B51" s="192" t="s">
        <v>153</v>
      </c>
      <c r="C51" s="174" t="s">
        <v>74</v>
      </c>
      <c r="D51" s="189">
        <v>2</v>
      </c>
    </row>
    <row r="52" spans="1:4" ht="13.5" thickBot="1">
      <c r="A52" s="208"/>
      <c r="B52" s="209" t="s">
        <v>132</v>
      </c>
      <c r="C52" s="211" t="s">
        <v>8</v>
      </c>
      <c r="D52" s="207">
        <f>D49*D50*D51</f>
        <v>8.8</v>
      </c>
    </row>
    <row r="53" spans="1:4" ht="19.5" customHeight="1" thickBot="1">
      <c r="A53" s="218"/>
      <c r="B53" s="227" t="s">
        <v>127</v>
      </c>
      <c r="C53" s="220"/>
      <c r="D53" s="213"/>
    </row>
    <row r="54" spans="1:4" ht="12.75">
      <c r="A54" s="210"/>
      <c r="B54" s="173" t="s">
        <v>135</v>
      </c>
      <c r="C54" s="200" t="s">
        <v>8</v>
      </c>
      <c r="D54" s="194">
        <v>2108.4</v>
      </c>
    </row>
    <row r="55" spans="1:4" ht="12.75">
      <c r="A55" s="175"/>
      <c r="B55" s="132" t="s">
        <v>136</v>
      </c>
      <c r="C55" s="174" t="s">
        <v>8</v>
      </c>
      <c r="D55" s="183">
        <v>57.3</v>
      </c>
    </row>
    <row r="56" spans="1:4" ht="13.5" thickBot="1">
      <c r="A56" s="208"/>
      <c r="B56" s="209" t="s">
        <v>132</v>
      </c>
      <c r="C56" s="211" t="s">
        <v>8</v>
      </c>
      <c r="D56" s="207">
        <f>SUM(D54:D55)</f>
        <v>2165.7000000000003</v>
      </c>
    </row>
    <row r="57" spans="1:4" ht="39" thickBot="1">
      <c r="A57" s="218"/>
      <c r="B57" s="227" t="s">
        <v>126</v>
      </c>
      <c r="C57" s="220"/>
      <c r="D57" s="213"/>
    </row>
    <row r="58" spans="1:4" ht="12.75">
      <c r="A58" s="210"/>
      <c r="B58" s="173" t="s">
        <v>163</v>
      </c>
      <c r="C58" s="200" t="s">
        <v>10</v>
      </c>
      <c r="D58" s="206">
        <v>229.19</v>
      </c>
    </row>
    <row r="59" spans="1:4" ht="12.75">
      <c r="A59" s="175"/>
      <c r="B59" s="132" t="s">
        <v>164</v>
      </c>
      <c r="C59" s="174" t="s">
        <v>74</v>
      </c>
      <c r="D59" s="189">
        <v>2</v>
      </c>
    </row>
    <row r="60" spans="1:4" ht="12.75">
      <c r="A60" s="175"/>
      <c r="B60" s="132" t="s">
        <v>165</v>
      </c>
      <c r="C60" s="174" t="s">
        <v>10</v>
      </c>
      <c r="D60" s="189">
        <v>0.6</v>
      </c>
    </row>
    <row r="61" spans="1:4" ht="12.75">
      <c r="A61" s="175"/>
      <c r="B61" s="132" t="s">
        <v>166</v>
      </c>
      <c r="C61" s="174" t="s">
        <v>10</v>
      </c>
      <c r="D61" s="189">
        <v>0.03</v>
      </c>
    </row>
    <row r="62" spans="1:4" ht="13.5" thickBot="1">
      <c r="A62" s="184"/>
      <c r="B62" s="185" t="s">
        <v>132</v>
      </c>
      <c r="C62" s="212" t="s">
        <v>8</v>
      </c>
      <c r="D62" s="205">
        <f>D58*D59*D60*D61</f>
        <v>8.250839999999998</v>
      </c>
    </row>
    <row r="63" spans="1:4" ht="30" customHeight="1" thickBot="1">
      <c r="A63" s="214"/>
      <c r="B63" s="215"/>
      <c r="C63" s="216"/>
      <c r="D63" s="217"/>
    </row>
  </sheetData>
  <sheetProtection/>
  <mergeCells count="7">
    <mergeCell ref="A5:D5"/>
    <mergeCell ref="C7:D7"/>
    <mergeCell ref="C37:D37"/>
    <mergeCell ref="A1:D1"/>
    <mergeCell ref="A2:D2"/>
    <mergeCell ref="A3:D3"/>
    <mergeCell ref="A4:D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69"/>
  <sheetViews>
    <sheetView zoomScalePageLayoutView="0" workbookViewId="0" topLeftCell="A7">
      <selection activeCell="G53" sqref="G53"/>
    </sheetView>
  </sheetViews>
  <sheetFormatPr defaultColWidth="9.140625" defaultRowHeight="12.75"/>
  <cols>
    <col min="1" max="1" width="9.140625" style="0" customWidth="1"/>
    <col min="2" max="2" width="40.28125" style="0" customWidth="1"/>
    <col min="3" max="3" width="54.57421875" style="0" customWidth="1"/>
    <col min="4" max="4" width="9.140625" style="2" customWidth="1"/>
  </cols>
  <sheetData>
    <row r="1" spans="1:4" ht="20.25">
      <c r="A1" s="440" t="s">
        <v>2</v>
      </c>
      <c r="B1" s="441"/>
      <c r="C1" s="441"/>
      <c r="D1" s="442"/>
    </row>
    <row r="2" spans="1:4" ht="49.5" customHeight="1">
      <c r="A2" s="336" t="s">
        <v>23</v>
      </c>
      <c r="B2" s="337"/>
      <c r="C2" s="337"/>
      <c r="D2" s="338"/>
    </row>
    <row r="3" spans="1:4" ht="19.5" customHeight="1">
      <c r="A3" s="339" t="s">
        <v>48</v>
      </c>
      <c r="B3" s="340"/>
      <c r="C3" s="340"/>
      <c r="D3" s="341"/>
    </row>
    <row r="4" spans="1:9" ht="19.5" customHeight="1" thickBot="1">
      <c r="A4" s="342" t="s">
        <v>24</v>
      </c>
      <c r="B4" s="343"/>
      <c r="C4" s="343"/>
      <c r="D4" s="344"/>
      <c r="E4" s="14"/>
      <c r="F4" s="14"/>
      <c r="G4" s="14"/>
      <c r="H4" s="14"/>
      <c r="I4" s="14"/>
    </row>
    <row r="5" spans="1:9" ht="19.5" customHeight="1">
      <c r="A5" s="443" t="s">
        <v>162</v>
      </c>
      <c r="B5" s="444"/>
      <c r="C5" s="444"/>
      <c r="D5" s="445"/>
      <c r="E5" s="14"/>
      <c r="F5" s="14"/>
      <c r="G5" s="14"/>
      <c r="H5" s="14"/>
      <c r="I5" s="14"/>
    </row>
    <row r="6" spans="1:9" ht="28.5" thickBot="1">
      <c r="A6" s="446"/>
      <c r="B6" s="447"/>
      <c r="C6" s="447"/>
      <c r="D6" s="448"/>
      <c r="E6" s="231"/>
      <c r="F6" s="231"/>
      <c r="G6" s="231"/>
      <c r="H6" s="14"/>
      <c r="I6" s="14"/>
    </row>
    <row r="7" spans="1:8" ht="12.75">
      <c r="A7" s="42"/>
      <c r="B7" s="14"/>
      <c r="C7" s="14"/>
      <c r="D7" s="168"/>
      <c r="E7" s="14"/>
      <c r="F7" s="14"/>
      <c r="G7" s="14"/>
      <c r="H7" s="14"/>
    </row>
    <row r="8" spans="1:8" ht="12.75">
      <c r="A8" s="42"/>
      <c r="B8" s="14"/>
      <c r="C8" s="14"/>
      <c r="D8" s="168"/>
      <c r="E8" s="14"/>
      <c r="F8" s="14"/>
      <c r="G8" s="14"/>
      <c r="H8" s="14"/>
    </row>
    <row r="9" spans="1:8" ht="12.75">
      <c r="A9" s="42"/>
      <c r="B9" s="14"/>
      <c r="C9" s="14"/>
      <c r="D9" s="168"/>
      <c r="E9" s="14"/>
      <c r="F9" s="14"/>
      <c r="G9" s="14"/>
      <c r="H9" s="14"/>
    </row>
    <row r="10" spans="1:8" ht="12.75">
      <c r="A10" s="42"/>
      <c r="B10" s="14"/>
      <c r="C10" s="14"/>
      <c r="D10" s="168"/>
      <c r="E10" s="14"/>
      <c r="F10" s="14"/>
      <c r="G10" s="14"/>
      <c r="H10" s="14"/>
    </row>
    <row r="11" spans="1:8" ht="12.75">
      <c r="A11" s="42"/>
      <c r="B11" s="14"/>
      <c r="C11" s="14"/>
      <c r="D11" s="168"/>
      <c r="E11" s="14"/>
      <c r="F11" s="14"/>
      <c r="G11" s="14"/>
      <c r="H11" s="14"/>
    </row>
    <row r="12" spans="1:8" ht="12.75">
      <c r="A12" s="42"/>
      <c r="B12" s="14"/>
      <c r="C12" s="14"/>
      <c r="D12" s="168"/>
      <c r="E12" s="14"/>
      <c r="F12" s="14"/>
      <c r="G12" s="14"/>
      <c r="H12" s="14"/>
    </row>
    <row r="13" spans="1:8" ht="12.75">
      <c r="A13" s="42"/>
      <c r="B13" s="14"/>
      <c r="C13" s="14"/>
      <c r="D13" s="168"/>
      <c r="E13" s="14"/>
      <c r="F13" s="14"/>
      <c r="G13" s="14"/>
      <c r="H13" s="14"/>
    </row>
    <row r="14" spans="1:8" ht="12.75">
      <c r="A14" s="42"/>
      <c r="B14" s="14"/>
      <c r="C14" s="14"/>
      <c r="D14" s="168"/>
      <c r="E14" s="14"/>
      <c r="F14" s="14"/>
      <c r="G14" s="14"/>
      <c r="H14" s="14"/>
    </row>
    <row r="15" spans="1:8" ht="12.75">
      <c r="A15" s="42"/>
      <c r="B15" s="14"/>
      <c r="C15" s="14"/>
      <c r="D15" s="168"/>
      <c r="E15" s="14"/>
      <c r="F15" s="14"/>
      <c r="G15" s="14"/>
      <c r="H15" s="14"/>
    </row>
    <row r="16" spans="1:8" ht="12.75">
      <c r="A16" s="42"/>
      <c r="B16" s="14"/>
      <c r="C16" s="14"/>
      <c r="D16" s="168"/>
      <c r="E16" s="14"/>
      <c r="F16" s="14"/>
      <c r="G16" s="14"/>
      <c r="H16" s="14"/>
    </row>
    <row r="17" spans="1:8" ht="12.75">
      <c r="A17" s="42"/>
      <c r="B17" s="14"/>
      <c r="C17" s="14"/>
      <c r="D17" s="168"/>
      <c r="E17" s="14"/>
      <c r="F17" s="14"/>
      <c r="G17" s="14"/>
      <c r="H17" s="14"/>
    </row>
    <row r="18" spans="1:8" ht="12.75">
      <c r="A18" s="42"/>
      <c r="B18" s="14"/>
      <c r="C18" s="14"/>
      <c r="D18" s="168"/>
      <c r="E18" s="14"/>
      <c r="F18" s="14"/>
      <c r="G18" s="14"/>
      <c r="H18" s="14"/>
    </row>
    <row r="19" spans="1:8" ht="12.75">
      <c r="A19" s="42"/>
      <c r="B19" s="14"/>
      <c r="C19" s="14"/>
      <c r="D19" s="168"/>
      <c r="E19" s="14"/>
      <c r="F19" s="14"/>
      <c r="G19" s="14"/>
      <c r="H19" s="14"/>
    </row>
    <row r="20" spans="1:8" ht="12.75">
      <c r="A20" s="42"/>
      <c r="B20" s="14"/>
      <c r="C20" s="14"/>
      <c r="D20" s="168"/>
      <c r="E20" s="14"/>
      <c r="F20" s="14"/>
      <c r="G20" s="14"/>
      <c r="H20" s="14"/>
    </row>
    <row r="21" spans="1:8" ht="12.75">
      <c r="A21" s="42"/>
      <c r="B21" s="14"/>
      <c r="C21" s="14"/>
      <c r="D21" s="168"/>
      <c r="E21" s="14"/>
      <c r="F21" s="14"/>
      <c r="G21" s="14"/>
      <c r="H21" s="14"/>
    </row>
    <row r="22" spans="1:8" ht="12.75">
      <c r="A22" s="42"/>
      <c r="B22" s="14"/>
      <c r="C22" s="14"/>
      <c r="D22" s="168"/>
      <c r="E22" s="14"/>
      <c r="F22" s="14"/>
      <c r="G22" s="14"/>
      <c r="H22" s="14"/>
    </row>
    <row r="23" spans="1:8" ht="12.75">
      <c r="A23" s="42"/>
      <c r="B23" s="14"/>
      <c r="C23" s="14"/>
      <c r="D23" s="168"/>
      <c r="E23" s="14"/>
      <c r="F23" s="14"/>
      <c r="G23" s="14"/>
      <c r="H23" s="14"/>
    </row>
    <row r="24" spans="1:8" ht="12.75">
      <c r="A24" s="42"/>
      <c r="B24" s="14"/>
      <c r="C24" s="14"/>
      <c r="D24" s="168"/>
      <c r="E24" s="14"/>
      <c r="F24" s="14"/>
      <c r="G24" s="14"/>
      <c r="H24" s="14"/>
    </row>
    <row r="25" spans="1:8" ht="12.75">
      <c r="A25" s="42"/>
      <c r="B25" s="14"/>
      <c r="C25" s="14"/>
      <c r="D25" s="168"/>
      <c r="E25" s="14"/>
      <c r="F25" s="14"/>
      <c r="G25" s="14"/>
      <c r="H25" s="14"/>
    </row>
    <row r="26" spans="1:8" ht="12.75">
      <c r="A26" s="42"/>
      <c r="B26" s="14"/>
      <c r="C26" s="14"/>
      <c r="D26" s="168"/>
      <c r="E26" s="14"/>
      <c r="F26" s="14"/>
      <c r="G26" s="14"/>
      <c r="H26" s="14"/>
    </row>
    <row r="27" spans="1:8" ht="12.75">
      <c r="A27" s="42"/>
      <c r="B27" s="14"/>
      <c r="C27" s="14"/>
      <c r="D27" s="168"/>
      <c r="E27" s="14"/>
      <c r="F27" s="14"/>
      <c r="G27" s="14"/>
      <c r="H27" s="14"/>
    </row>
    <row r="28" spans="1:8" ht="12.75">
      <c r="A28" s="42"/>
      <c r="B28" s="14"/>
      <c r="C28" s="14"/>
      <c r="D28" s="168"/>
      <c r="E28" s="14"/>
      <c r="F28" s="14"/>
      <c r="G28" s="14"/>
      <c r="H28" s="14"/>
    </row>
    <row r="29" spans="1:8" ht="12.75">
      <c r="A29" s="42"/>
      <c r="B29" s="14"/>
      <c r="C29" s="14"/>
      <c r="D29" s="168"/>
      <c r="E29" s="14"/>
      <c r="F29" s="14"/>
      <c r="G29" s="14"/>
      <c r="H29" s="14"/>
    </row>
    <row r="30" spans="1:8" ht="12.75">
      <c r="A30" s="42"/>
      <c r="B30" s="14"/>
      <c r="C30" s="14"/>
      <c r="D30" s="168"/>
      <c r="E30" s="14"/>
      <c r="F30" s="14"/>
      <c r="G30" s="14"/>
      <c r="H30" s="14"/>
    </row>
    <row r="31" spans="1:8" ht="12.75">
      <c r="A31" s="42"/>
      <c r="B31" s="14"/>
      <c r="C31" s="14"/>
      <c r="D31" s="168"/>
      <c r="E31" s="14"/>
      <c r="F31" s="14"/>
      <c r="G31" s="14"/>
      <c r="H31" s="14"/>
    </row>
    <row r="32" spans="1:8" ht="12.75">
      <c r="A32" s="42"/>
      <c r="B32" s="14"/>
      <c r="C32" s="14"/>
      <c r="D32" s="168"/>
      <c r="E32" s="14"/>
      <c r="F32" s="14"/>
      <c r="G32" s="14"/>
      <c r="H32" s="14"/>
    </row>
    <row r="33" spans="1:8" ht="12.75">
      <c r="A33" s="42"/>
      <c r="B33" s="14"/>
      <c r="C33" s="14"/>
      <c r="D33" s="168"/>
      <c r="E33" s="14"/>
      <c r="F33" s="14"/>
      <c r="G33" s="14"/>
      <c r="H33" s="14"/>
    </row>
    <row r="34" spans="1:8" ht="12.75">
      <c r="A34" s="42"/>
      <c r="B34" s="14"/>
      <c r="C34" s="14"/>
      <c r="D34" s="168"/>
      <c r="E34" s="14"/>
      <c r="F34" s="14"/>
      <c r="G34" s="14"/>
      <c r="H34" s="14"/>
    </row>
    <row r="35" spans="1:8" ht="12.75">
      <c r="A35" s="42"/>
      <c r="B35" s="14"/>
      <c r="C35" s="14"/>
      <c r="D35" s="168"/>
      <c r="E35" s="14"/>
      <c r="F35" s="14"/>
      <c r="G35" s="14"/>
      <c r="H35" s="14"/>
    </row>
    <row r="36" spans="1:8" ht="12.75">
      <c r="A36" s="42"/>
      <c r="B36" s="14"/>
      <c r="C36" s="14"/>
      <c r="D36" s="168"/>
      <c r="E36" s="14"/>
      <c r="F36" s="14"/>
      <c r="G36" s="14"/>
      <c r="H36" s="14"/>
    </row>
    <row r="37" spans="1:8" ht="12.75">
      <c r="A37" s="42"/>
      <c r="B37" s="14"/>
      <c r="C37" s="14"/>
      <c r="D37" s="168"/>
      <c r="E37" s="14"/>
      <c r="F37" s="14"/>
      <c r="G37" s="14"/>
      <c r="H37" s="14"/>
    </row>
    <row r="38" spans="1:8" ht="12.75">
      <c r="A38" s="42"/>
      <c r="B38" s="14"/>
      <c r="C38" s="14"/>
      <c r="D38" s="168"/>
      <c r="E38" s="14"/>
      <c r="F38" s="14"/>
      <c r="G38" s="14"/>
      <c r="H38" s="14"/>
    </row>
    <row r="39" spans="1:8" ht="12.75">
      <c r="A39" s="42"/>
      <c r="B39" s="14"/>
      <c r="C39" s="14"/>
      <c r="D39" s="168"/>
      <c r="E39" s="14"/>
      <c r="F39" s="14"/>
      <c r="G39" s="14"/>
      <c r="H39" s="14"/>
    </row>
    <row r="40" spans="1:8" ht="12.75">
      <c r="A40" s="42"/>
      <c r="B40" s="14"/>
      <c r="C40" s="14"/>
      <c r="D40" s="168"/>
      <c r="E40" s="14"/>
      <c r="F40" s="14"/>
      <c r="G40" s="14"/>
      <c r="H40" s="14"/>
    </row>
    <row r="41" spans="1:8" ht="12.75">
      <c r="A41" s="42"/>
      <c r="B41" s="14"/>
      <c r="C41" s="14"/>
      <c r="D41" s="168"/>
      <c r="E41" s="14"/>
      <c r="F41" s="14"/>
      <c r="G41" s="14"/>
      <c r="H41" s="14"/>
    </row>
    <row r="42" spans="1:8" ht="12.75">
      <c r="A42" s="42"/>
      <c r="B42" s="14"/>
      <c r="C42" s="14"/>
      <c r="D42" s="168"/>
      <c r="E42" s="14"/>
      <c r="F42" s="14"/>
      <c r="G42" s="14"/>
      <c r="H42" s="14"/>
    </row>
    <row r="43" spans="1:8" ht="12.75">
      <c r="A43" s="42"/>
      <c r="B43" s="14"/>
      <c r="C43" s="14"/>
      <c r="D43" s="168"/>
      <c r="E43" s="14"/>
      <c r="F43" s="14"/>
      <c r="G43" s="14"/>
      <c r="H43" s="14"/>
    </row>
    <row r="44" spans="1:8" ht="12.75">
      <c r="A44" s="42"/>
      <c r="B44" s="14"/>
      <c r="C44" s="14"/>
      <c r="D44" s="168"/>
      <c r="E44" s="14"/>
      <c r="F44" s="14"/>
      <c r="G44" s="14"/>
      <c r="H44" s="14"/>
    </row>
    <row r="45" spans="1:8" ht="12.75">
      <c r="A45" s="42"/>
      <c r="B45" s="14"/>
      <c r="C45" s="14"/>
      <c r="D45" s="168"/>
      <c r="E45" s="14"/>
      <c r="F45" s="14"/>
      <c r="G45" s="14"/>
      <c r="H45" s="14"/>
    </row>
    <row r="46" spans="1:8" ht="12.75">
      <c r="A46" s="42"/>
      <c r="B46" s="14"/>
      <c r="C46" s="14"/>
      <c r="D46" s="168"/>
      <c r="E46" s="14"/>
      <c r="F46" s="14"/>
      <c r="G46" s="14"/>
      <c r="H46" s="14"/>
    </row>
    <row r="47" spans="1:8" ht="12.75">
      <c r="A47" s="42"/>
      <c r="B47" s="14"/>
      <c r="C47" s="14"/>
      <c r="D47" s="168"/>
      <c r="E47" s="14"/>
      <c r="F47" s="14"/>
      <c r="G47" s="14"/>
      <c r="H47" s="14"/>
    </row>
    <row r="48" spans="1:8" ht="12.75">
      <c r="A48" s="42"/>
      <c r="B48" s="14"/>
      <c r="C48" s="14"/>
      <c r="D48" s="168"/>
      <c r="E48" s="14"/>
      <c r="F48" s="14"/>
      <c r="G48" s="14"/>
      <c r="H48" s="14"/>
    </row>
    <row r="49" spans="1:8" ht="12.75">
      <c r="A49" s="42"/>
      <c r="B49" s="14"/>
      <c r="C49" s="14"/>
      <c r="D49" s="168"/>
      <c r="E49" s="14"/>
      <c r="F49" s="14"/>
      <c r="G49" s="14"/>
      <c r="H49" s="14"/>
    </row>
    <row r="50" spans="1:8" ht="12.75">
      <c r="A50" s="42"/>
      <c r="B50" s="14"/>
      <c r="C50" s="14"/>
      <c r="D50" s="168"/>
      <c r="E50" s="14"/>
      <c r="F50" s="14"/>
      <c r="G50" s="14"/>
      <c r="H50" s="14"/>
    </row>
    <row r="51" spans="1:8" ht="12.75">
      <c r="A51" s="42"/>
      <c r="B51" s="14"/>
      <c r="C51" s="14"/>
      <c r="D51" s="168"/>
      <c r="E51" s="14"/>
      <c r="F51" s="14"/>
      <c r="G51" s="14"/>
      <c r="H51" s="14"/>
    </row>
    <row r="52" spans="1:8" ht="13.5" thickBot="1">
      <c r="A52" s="172"/>
      <c r="B52" s="49"/>
      <c r="C52" s="49"/>
      <c r="D52" s="232"/>
      <c r="E52" s="14"/>
      <c r="F52" s="14"/>
      <c r="G52" s="14"/>
      <c r="H52" s="14"/>
    </row>
    <row r="53" spans="1:8" ht="30" customHeight="1" thickBot="1">
      <c r="A53" s="449" t="s">
        <v>175</v>
      </c>
      <c r="B53" s="450"/>
      <c r="C53" s="450"/>
      <c r="D53" s="451"/>
      <c r="E53" s="14"/>
      <c r="F53" s="14"/>
      <c r="G53" s="14"/>
      <c r="H53" s="14"/>
    </row>
    <row r="54" spans="1:8" ht="12.75">
      <c r="A54" s="14"/>
      <c r="B54" s="14"/>
      <c r="C54" s="14"/>
      <c r="D54" s="182"/>
      <c r="E54" s="14"/>
      <c r="F54" s="14"/>
      <c r="G54" s="14"/>
      <c r="H54" s="14"/>
    </row>
    <row r="55" spans="1:8" ht="12.75">
      <c r="A55" s="14"/>
      <c r="B55" s="14"/>
      <c r="C55" s="14"/>
      <c r="D55" s="182"/>
      <c r="E55" s="14"/>
      <c r="F55" s="14"/>
      <c r="G55" s="14"/>
      <c r="H55" s="14"/>
    </row>
    <row r="56" spans="1:8" ht="12.75">
      <c r="A56" s="14"/>
      <c r="B56" s="14"/>
      <c r="C56" s="14"/>
      <c r="D56" s="182"/>
      <c r="E56" s="14"/>
      <c r="F56" s="14"/>
      <c r="G56" s="14"/>
      <c r="H56" s="14"/>
    </row>
    <row r="57" spans="1:8" ht="12.75">
      <c r="A57" s="14"/>
      <c r="B57" s="14"/>
      <c r="C57" s="14"/>
      <c r="D57" s="182"/>
      <c r="E57" s="14"/>
      <c r="F57" s="14"/>
      <c r="G57" s="14"/>
      <c r="H57" s="14"/>
    </row>
    <row r="58" spans="1:8" ht="12.75">
      <c r="A58" s="14"/>
      <c r="B58" s="14"/>
      <c r="C58" s="14"/>
      <c r="D58" s="182"/>
      <c r="E58" s="14"/>
      <c r="F58" s="14"/>
      <c r="G58" s="14"/>
      <c r="H58" s="14"/>
    </row>
    <row r="59" spans="1:8" ht="12.75">
      <c r="A59" s="14"/>
      <c r="B59" s="14"/>
      <c r="C59" s="14"/>
      <c r="D59" s="182"/>
      <c r="E59" s="14"/>
      <c r="F59" s="14"/>
      <c r="G59" s="14"/>
      <c r="H59" s="14"/>
    </row>
    <row r="60" spans="1:8" ht="12.75">
      <c r="A60" s="14"/>
      <c r="B60" s="14"/>
      <c r="C60" s="14"/>
      <c r="D60" s="182"/>
      <c r="E60" s="14"/>
      <c r="F60" s="14"/>
      <c r="G60" s="14"/>
      <c r="H60" s="14"/>
    </row>
    <row r="61" spans="1:8" ht="12.75">
      <c r="A61" s="14"/>
      <c r="B61" s="14"/>
      <c r="C61" s="14"/>
      <c r="D61" s="182"/>
      <c r="E61" s="14"/>
      <c r="F61" s="14"/>
      <c r="G61" s="14"/>
      <c r="H61" s="14"/>
    </row>
    <row r="62" spans="1:6" ht="12.75">
      <c r="A62" s="14"/>
      <c r="B62" s="14"/>
      <c r="C62" s="14"/>
      <c r="D62" s="182"/>
      <c r="E62" s="14"/>
      <c r="F62" s="14"/>
    </row>
    <row r="63" spans="1:6" ht="12.75">
      <c r="A63" s="14"/>
      <c r="B63" s="14"/>
      <c r="C63" s="14"/>
      <c r="D63" s="182"/>
      <c r="E63" s="14"/>
      <c r="F63" s="14"/>
    </row>
    <row r="64" spans="1:6" ht="12.75">
      <c r="A64" s="14"/>
      <c r="B64" s="14"/>
      <c r="C64" s="14"/>
      <c r="D64" s="182"/>
      <c r="E64" s="14"/>
      <c r="F64" s="14"/>
    </row>
    <row r="65" spans="1:6" ht="12.75">
      <c r="A65" s="14"/>
      <c r="B65" s="14"/>
      <c r="C65" s="14"/>
      <c r="D65" s="182"/>
      <c r="E65" s="14"/>
      <c r="F65" s="14"/>
    </row>
    <row r="66" spans="1:6" ht="12.75">
      <c r="A66" s="14"/>
      <c r="B66" s="14"/>
      <c r="C66" s="14"/>
      <c r="D66" s="182"/>
      <c r="E66" s="14"/>
      <c r="F66" s="14"/>
    </row>
    <row r="67" spans="1:6" ht="12.75">
      <c r="A67" s="14"/>
      <c r="B67" s="14"/>
      <c r="C67" s="14"/>
      <c r="D67" s="182"/>
      <c r="E67" s="14"/>
      <c r="F67" s="14"/>
    </row>
    <row r="68" spans="1:6" ht="12.75">
      <c r="A68" s="14"/>
      <c r="B68" s="14"/>
      <c r="C68" s="14"/>
      <c r="D68" s="182"/>
      <c r="E68" s="14"/>
      <c r="F68" s="14"/>
    </row>
    <row r="69" spans="1:6" ht="12.75">
      <c r="A69" s="14"/>
      <c r="B69" s="14"/>
      <c r="C69" s="14"/>
      <c r="D69" s="182"/>
      <c r="E69" s="14"/>
      <c r="F69" s="14"/>
    </row>
  </sheetData>
  <sheetProtection/>
  <mergeCells count="6">
    <mergeCell ref="A1:D1"/>
    <mergeCell ref="A2:D2"/>
    <mergeCell ref="A3:D3"/>
    <mergeCell ref="A4:D4"/>
    <mergeCell ref="A5:D6"/>
    <mergeCell ref="A53:D5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UFOP</cp:lastModifiedBy>
  <cp:lastPrinted>2018-09-11T15:59:06Z</cp:lastPrinted>
  <dcterms:created xsi:type="dcterms:W3CDTF">2009-10-09T18:36:29Z</dcterms:created>
  <dcterms:modified xsi:type="dcterms:W3CDTF">2018-10-02T14:06:26Z</dcterms:modified>
  <cp:category/>
  <cp:version/>
  <cp:contentType/>
  <cp:contentStatus/>
</cp:coreProperties>
</file>